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8475"/>
  </bookViews>
  <sheets>
    <sheet name="СВОД" sheetId="4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07" i="4" l="1"/>
  <c r="J201" i="4"/>
  <c r="J199" i="4"/>
  <c r="J197" i="4"/>
  <c r="J195" i="4"/>
  <c r="J193" i="4"/>
  <c r="B171" i="4" l="1"/>
  <c r="B169" i="4"/>
  <c r="B167" i="4"/>
  <c r="B165" i="4"/>
  <c r="B163" i="4"/>
  <c r="B161" i="4"/>
  <c r="B159" i="4"/>
  <c r="B157" i="4"/>
  <c r="B155" i="4"/>
  <c r="B153" i="4"/>
  <c r="B151" i="4"/>
  <c r="B149" i="4"/>
  <c r="B147" i="4"/>
  <c r="B145" i="4"/>
  <c r="B143" i="4"/>
  <c r="B139" i="4"/>
  <c r="B138" i="4"/>
  <c r="B137" i="4"/>
  <c r="B135" i="4"/>
  <c r="B133" i="4"/>
  <c r="B131" i="4"/>
  <c r="B129" i="4"/>
  <c r="B127" i="4"/>
  <c r="J120" i="4" l="1"/>
  <c r="I120" i="4"/>
  <c r="H120" i="4"/>
  <c r="J118" i="4"/>
  <c r="I118" i="4"/>
  <c r="H118" i="4"/>
  <c r="J116" i="4"/>
  <c r="I116" i="4"/>
  <c r="H116" i="4"/>
  <c r="J114" i="4"/>
  <c r="I114" i="4"/>
  <c r="H114" i="4"/>
  <c r="J106" i="4" l="1"/>
  <c r="I106" i="4"/>
  <c r="H106" i="4"/>
  <c r="J104" i="4"/>
  <c r="I104" i="4"/>
  <c r="H104" i="4"/>
  <c r="J102" i="4"/>
  <c r="I102" i="4"/>
  <c r="H102" i="4"/>
  <c r="J100" i="4"/>
  <c r="I100" i="4"/>
  <c r="H100" i="4"/>
  <c r="J91" i="4" l="1"/>
  <c r="I91" i="4"/>
  <c r="H91" i="4"/>
  <c r="J89" i="4"/>
  <c r="I89" i="4"/>
  <c r="H89" i="4"/>
  <c r="J87" i="4"/>
  <c r="I87" i="4"/>
  <c r="H87" i="4"/>
  <c r="J85" i="4"/>
  <c r="I85" i="4"/>
  <c r="H85" i="4"/>
  <c r="J83" i="4"/>
  <c r="I83" i="4"/>
  <c r="H83" i="4"/>
  <c r="J81" i="4"/>
  <c r="I81" i="4"/>
  <c r="H81" i="4"/>
</calcChain>
</file>

<file path=xl/sharedStrings.xml><?xml version="1.0" encoding="utf-8"?>
<sst xmlns="http://schemas.openxmlformats.org/spreadsheetml/2006/main" count="707" uniqueCount="264">
  <si>
    <t>№ п/п</t>
  </si>
  <si>
    <t>Наименование государственной услуги (работы)</t>
  </si>
  <si>
    <t>Коды</t>
  </si>
  <si>
    <t>Наименование показателя</t>
  </si>
  <si>
    <t>Единица измерения</t>
  </si>
  <si>
    <t>Факт за отчетный год 2016</t>
  </si>
  <si>
    <t>Оценка за текущий год 2017</t>
  </si>
  <si>
    <t>План на очередной год 2018</t>
  </si>
  <si>
    <t>План на 1-й год планового периода           2019</t>
  </si>
  <si>
    <t>План на 1-й год планового периода           2020</t>
  </si>
  <si>
    <t>1.1.</t>
  </si>
  <si>
    <t>тыс.руб.</t>
  </si>
  <si>
    <t>1.2.</t>
  </si>
  <si>
    <t>1.3.</t>
  </si>
  <si>
    <t>ИТОГО субсидий на оказание государственных услуг (выполнение работ)</t>
  </si>
  <si>
    <t>ГАУК "ОТОК"</t>
  </si>
  <si>
    <t>Реализация дополнительных профессиональных образовательных программ повышения квалификации</t>
  </si>
  <si>
    <t xml:space="preserve">440000000120201080311Г48000301000001002101101 </t>
  </si>
  <si>
    <t>001. Количество человеко-часов (человеко-час)</t>
  </si>
  <si>
    <t>человек</t>
  </si>
  <si>
    <t>Создание концертов и концертных программ</t>
  </si>
  <si>
    <t>08010450100590621</t>
  </si>
  <si>
    <t xml:space="preserve">440000000120201080307005100800000000000102101 </t>
  </si>
  <si>
    <t>Количество концертов (Единица)</t>
  </si>
  <si>
    <t>Единица</t>
  </si>
  <si>
    <t>Выявление, изучение, сохранение, развитие и популяризация объектов нематерильного культурного нследия народов Российской Федерации в области традиционной народной культуры</t>
  </si>
  <si>
    <t xml:space="preserve">440000000120201080307021100000000000008103101 </t>
  </si>
  <si>
    <t>Количество объектов  (Единица)</t>
  </si>
  <si>
    <t>1.4.</t>
  </si>
  <si>
    <t>Организация показа концертов и концертных программ</t>
  </si>
  <si>
    <t xml:space="preserve">440000000120201080307008100000000000005104102 </t>
  </si>
  <si>
    <t>Количество работ (Единица)</t>
  </si>
  <si>
    <t xml:space="preserve">440000000120201080307049100200000000004101101 </t>
  </si>
  <si>
    <t>Организация и проведение культурно-массовых мероприятий (Творческих (фестиваль, выставка, конкурс, смотр))</t>
  </si>
  <si>
    <t>002. Количество проведенных мероприятий (Единица)</t>
  </si>
  <si>
    <t>001. Количество участников мероприятия (человек)</t>
  </si>
  <si>
    <t>Человек</t>
  </si>
  <si>
    <t>Организация и проведение культурно-массовых мероприятий (Культурно-массовых (иные зрелищные мероприятия))</t>
  </si>
  <si>
    <t xml:space="preserve">440000000120201080307061100100000000008103101 </t>
  </si>
  <si>
    <t>1.5.</t>
  </si>
  <si>
    <t>1.6.</t>
  </si>
  <si>
    <t>Организация и проведение культурно-массовых мероприятий (Презентации)</t>
  </si>
  <si>
    <t>1.7.</t>
  </si>
  <si>
    <t xml:space="preserve">440000000120201080307061100900000000000103101 </t>
  </si>
  <si>
    <t>1.8.</t>
  </si>
  <si>
    <t>Организация и проведение культурно-массовых мероприятий (Методических (семинар, конференция))</t>
  </si>
  <si>
    <t xml:space="preserve">440000000120201080307061100300000000006103101 </t>
  </si>
  <si>
    <t>1.9.</t>
  </si>
  <si>
    <t>Организация и проведение культурно-массовых мероприятий (Мастер-классы)</t>
  </si>
  <si>
    <t xml:space="preserve">440000000120201080307061100600000000003103101 </t>
  </si>
  <si>
    <t>Предоставление консультационных и методических услуг</t>
  </si>
  <si>
    <t xml:space="preserve">000000000004422010814012100700000000008102101 </t>
  </si>
  <si>
    <t>001. Количество отчетов, составленных по результатам работы (шт.)</t>
  </si>
  <si>
    <t>Штука</t>
  </si>
  <si>
    <t>002. Количество проведенных мероприятий (штука)</t>
  </si>
  <si>
    <t>Организация мероприятий (Переговоры, встречи, совещания)</t>
  </si>
  <si>
    <t xml:space="preserve">000000000004422010814010100300100000002101101 </t>
  </si>
  <si>
    <t>ГАУК МО "Ресурсный центр развития культуры, кино и туризма"</t>
  </si>
  <si>
    <t>Показ кинофильмов</t>
  </si>
  <si>
    <t xml:space="preserve">440000000120201080307022000000000001008103101 </t>
  </si>
  <si>
    <t>08040450100590621</t>
  </si>
  <si>
    <t>Число зрителей (Человек)</t>
  </si>
  <si>
    <t>Прокат кино и видеофильмов</t>
  </si>
  <si>
    <t xml:space="preserve">440000000120201080307024100000000000005104103 </t>
  </si>
  <si>
    <t>Количество фильмовых материалов принятых на хранение (Единица)</t>
  </si>
  <si>
    <t>Количество выданных копий из фильмофонда (Единица)</t>
  </si>
  <si>
    <t>Работа по формированию и учету фондов фильмофонда</t>
  </si>
  <si>
    <t>Оказание туристско-информационных услуг</t>
  </si>
  <si>
    <t xml:space="preserve">440000000120201080307040100000000001004102101 </t>
  </si>
  <si>
    <t>Количество посещений (Единица)</t>
  </si>
  <si>
    <t>Формирование, ведение баз данных, в том числе интернет-ресурсов в сфере туризма</t>
  </si>
  <si>
    <t xml:space="preserve">440000000120201080307043100000000000002102101 </t>
  </si>
  <si>
    <t>Формирование, учет и сохрание и реставрация фильмофонда</t>
  </si>
  <si>
    <t>08020450100590</t>
  </si>
  <si>
    <t>Количество отреставрированных копий</t>
  </si>
  <si>
    <t>Библиотечное, библиографическое и ифнормационное обслуживание пользователей</t>
  </si>
  <si>
    <t xml:space="preserve">440000000120201080307014100000000000007102101 </t>
  </si>
  <si>
    <t>количество посещений</t>
  </si>
  <si>
    <t>ед.</t>
  </si>
  <si>
    <t>08 01 04 5 01 00480</t>
  </si>
  <si>
    <t>0000000000044220108140110007000000000001102101</t>
  </si>
  <si>
    <t>кол-во проведенных консультаций</t>
  </si>
  <si>
    <t>шт.</t>
  </si>
  <si>
    <t>Формирование, учет, изучение, обеспечение физического сохранения и безопасности фондов библиотеки</t>
  </si>
  <si>
    <t>440000000120201080307013100000000000008104103</t>
  </si>
  <si>
    <t>Количество документов</t>
  </si>
  <si>
    <t>экз.</t>
  </si>
  <si>
    <t>Библиографическая обработка документов и организация каталогов</t>
  </si>
  <si>
    <t>Количество внесенных в электронный каталог библиографических записей</t>
  </si>
  <si>
    <t>Организация мероприятий - Выставка</t>
  </si>
  <si>
    <t>000000000004422010814010100200100000003101101</t>
  </si>
  <si>
    <t>Количество экспонатов, представленных на мероприятии</t>
  </si>
  <si>
    <t>Количество проведенных мероприятий</t>
  </si>
  <si>
    <t>Организация мероприятий - Народные гуляния, Праздники, Торжественные мероприятия, Памятные даты</t>
  </si>
  <si>
    <t>440000000120201080307061100100000000008103101</t>
  </si>
  <si>
    <t>Количество участников мероприятия</t>
  </si>
  <si>
    <t>чел.</t>
  </si>
  <si>
    <t>440000000120201080307023000000000000008102</t>
  </si>
  <si>
    <t>ОГАУК "Магаданская областная универсальная научная библиотека им. А.С. Пушкина"</t>
  </si>
  <si>
    <t>1.10</t>
  </si>
  <si>
    <t>1.11</t>
  </si>
  <si>
    <t>МОГАУК "Магаданский государственный музыкальный и драматический театр"</t>
  </si>
  <si>
    <t xml:space="preserve">Показ спектаклей (театральных постановок) Драма/в стационарных условиях, Большая форма </t>
  </si>
  <si>
    <t>07001000300100001008201</t>
  </si>
  <si>
    <t>Показатель, характеризующий объём государственной услуги (работы)</t>
  </si>
  <si>
    <t>х</t>
  </si>
  <si>
    <t>08 01 04 5 01 00490 621</t>
  </si>
  <si>
    <t>Показ спектаклей (театральных постановок) Драма/в стационарных условиях, Малая форма (камерный спектакль)</t>
  </si>
  <si>
    <t>07001000300100002007201</t>
  </si>
  <si>
    <t>Показ спектаклей (театральных постановок) Музыкальная комедия/в стационарных условиях, Большая форма (многонаселенная пьеса, из двух и более актов)</t>
  </si>
  <si>
    <t>07001000400100001007201</t>
  </si>
  <si>
    <t>Показ спектаклей (театральных постановок) Музыкальная комедия/в стационарных условиях, Малая форма (камерный спектакль)</t>
  </si>
  <si>
    <t>07001000400100002006201</t>
  </si>
  <si>
    <t>Создание спектаклей (театральных постановок) Драма, Большая форма (многонаселенная пьеса, из двух и более актов)</t>
  </si>
  <si>
    <t>07004100300000001005200</t>
  </si>
  <si>
    <t>Создание спектаклей (театральных постановок) Драма, Малая форма (камерный спектакль)</t>
  </si>
  <si>
    <t>07004100300000002004200</t>
  </si>
  <si>
    <t>Создание спектаклей (театральных постановок) Музыкальная комедия, Большая форма (многонаселенная пьеса, из двух и более актов)</t>
  </si>
  <si>
    <t>07004100400000001004200</t>
  </si>
  <si>
    <t>Создание спектаклей (театральных постановок) Музыкальная комедия, Малая форма (камерный спектакль)</t>
  </si>
  <si>
    <t>07004100400000002003200</t>
  </si>
  <si>
    <t>Показ (организация показа) спекталей (театральных постановок) с учетом всех форм/На гастролях</t>
  </si>
  <si>
    <t xml:space="preserve">440000000120201080307001000600300003009101101 </t>
  </si>
  <si>
    <t>Количество публичных выступлений</t>
  </si>
  <si>
    <t>Показ (организация показа) спектаклей (театральных постановок) с учетом всех форм/Стационар</t>
  </si>
  <si>
    <t xml:space="preserve">440000000120201080307001000600100003003101101 </t>
  </si>
  <si>
    <t>Организация показов спектаклей</t>
  </si>
  <si>
    <t xml:space="preserve">440000000120201080307007100000000000006103102 </t>
  </si>
  <si>
    <t>Количество работ</t>
  </si>
  <si>
    <t>Создание спектаклей с учетом всех форм/малая форма (камерный спектакль)</t>
  </si>
  <si>
    <t>07004100600000002001100</t>
  </si>
  <si>
    <t>Количество новых (капитально-возобновлённых) постановок</t>
  </si>
  <si>
    <t>Создание спектаклей с учетом всех форм/большая форма (многонаселенная пьеса, из двух и более актов)</t>
  </si>
  <si>
    <t xml:space="preserve">440000000120201080307004100600000001002100101 </t>
  </si>
  <si>
    <t>Организация и проведение культурно-массовых мероприятий (культурно-массовых (иные зрелищные мероприятия))</t>
  </si>
  <si>
    <t xml:space="preserve">440000000120201080307010000600000000007103102 </t>
  </si>
  <si>
    <t>Количество проведённых мероприятий (ед.)</t>
  </si>
  <si>
    <t>1.10.</t>
  </si>
  <si>
    <t>1.11.</t>
  </si>
  <si>
    <t>1.12.</t>
  </si>
  <si>
    <t>1.13.</t>
  </si>
  <si>
    <t>1.14.</t>
  </si>
  <si>
    <t>МГАУК "Специализированный автопарк министерства культуры и туризма Магаданской области"</t>
  </si>
  <si>
    <t>Автотранспортное обслуживание должностных лиц  государственных органов и государственных учреждений в случаях установленных нормативными правовыми актами субъектов Российской Федерации  местного самоуправления</t>
  </si>
  <si>
    <t xml:space="preserve">машино-смены </t>
  </si>
  <si>
    <t>44000000012020108031503700100000000002103103</t>
  </si>
  <si>
    <t xml:space="preserve">     08 04 04 501 00590 621</t>
  </si>
  <si>
    <t xml:space="preserve">                                  Машино-смены  работы  автомобилей</t>
  </si>
  <si>
    <t>ОГБУК "Магаданская областная детская библиотека"</t>
  </si>
  <si>
    <t>Библиотечное, библиографическое и информационное обслуживание пользователей библиотеки</t>
  </si>
  <si>
    <t xml:space="preserve">'440000000120201080307011000000000001001103102 </t>
  </si>
  <si>
    <t>Количество посещений</t>
  </si>
  <si>
    <t>08010450100480611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</si>
  <si>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</si>
  <si>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 xml:space="preserve">'440000000120201080307013100000000000008104103 </t>
  </si>
  <si>
    <t xml:space="preserve">Количество документов </t>
  </si>
  <si>
    <t>Библиографическая обработка документов и создание каталогов</t>
  </si>
  <si>
    <t>''440000000120201080307014100000000000007102101</t>
  </si>
  <si>
    <t>Организация и проведение культурно-массовых мероприятий</t>
  </si>
  <si>
    <t xml:space="preserve">'440000000120201080307061100100000000008103101 </t>
  </si>
  <si>
    <t>14012100700000000008100</t>
  </si>
  <si>
    <t>Количество отчетов, составленных по результатам работы</t>
  </si>
  <si>
    <t>штука</t>
  </si>
  <si>
    <t>Осуществление издательской деятельности</t>
  </si>
  <si>
    <t>14002100100000001005100</t>
  </si>
  <si>
    <t>Объем тиража</t>
  </si>
  <si>
    <t xml:space="preserve">440000000120201080307011000000000001001103102 </t>
  </si>
  <si>
    <t xml:space="preserve">440000000120201080307013100000000000008104103 </t>
  </si>
  <si>
    <t>ОГБУК "Магаданская областная юношеская библиотека"</t>
  </si>
  <si>
    <t>Количество участников мероприятий</t>
  </si>
  <si>
    <t>ОГАУ "Издательский дом "Магаданская правда"</t>
  </si>
  <si>
    <t>000000000004422010814001000400000001005100101</t>
  </si>
  <si>
    <t>печатная продукция</t>
  </si>
  <si>
    <t>п/л</t>
  </si>
  <si>
    <t>12020450100590621</t>
  </si>
  <si>
    <t>Издание газет</t>
  </si>
  <si>
    <t>ГАПОУ "Магаданский колледж искусств"</t>
  </si>
  <si>
    <t>11Д56026701000201009100</t>
  </si>
  <si>
    <t>Число обучающихся</t>
  </si>
  <si>
    <t>07 04 04 5 01 00590 621</t>
  </si>
  <si>
    <t>11Д56025101000101008100</t>
  </si>
  <si>
    <t>11Д56025101000201007100</t>
  </si>
  <si>
    <t>11Д56025801000101001100</t>
  </si>
  <si>
    <t>11Д56025801000201000100</t>
  </si>
  <si>
    <t>11Д56026301000101004100</t>
  </si>
  <si>
    <t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(Инструментальное исполнительство (по видам инструментов))</t>
  </si>
  <si>
    <t>11569006800200001004100101</t>
  </si>
  <si>
    <t>11Д56026301000201003100</t>
  </si>
  <si>
    <t>11Д56026401000101003100</t>
  </si>
  <si>
    <t>11Д56026401000201002100</t>
  </si>
  <si>
    <t>11Д56026801000217000100</t>
  </si>
  <si>
    <t>1.13</t>
  </si>
  <si>
    <t>11Д56025301000217007100</t>
  </si>
  <si>
    <t>11Д56025201000101007100</t>
  </si>
  <si>
    <t>1.15</t>
  </si>
  <si>
    <t>11Д56025201000201006100</t>
  </si>
  <si>
    <t>1.16</t>
  </si>
  <si>
    <t>11Д56025201000217008100</t>
  </si>
  <si>
    <t>1.17</t>
  </si>
  <si>
    <t>11Д56026601000209002100</t>
  </si>
  <si>
    <t>1.18</t>
  </si>
  <si>
    <t>11Д56026601000301009100</t>
  </si>
  <si>
    <t>1.19</t>
  </si>
  <si>
    <t>11Д56027201000101003100</t>
  </si>
  <si>
    <t>1.20.</t>
  </si>
  <si>
    <t>11Д56027201000201002100</t>
  </si>
  <si>
    <t>1.21</t>
  </si>
  <si>
    <t>11Д44001100201001000100</t>
  </si>
  <si>
    <t>1.22.</t>
  </si>
  <si>
    <t>07008100000000000005104</t>
  </si>
  <si>
    <t>1.23</t>
  </si>
  <si>
    <t>1100000000002101101</t>
  </si>
  <si>
    <t>1.24</t>
  </si>
  <si>
    <t>07061100300000000006103</t>
  </si>
  <si>
    <t>ОГАУК "Магаданская областная филармония"</t>
  </si>
  <si>
    <t>Показ концертов и концертных программ</t>
  </si>
  <si>
    <t>ед</t>
  </si>
  <si>
    <t xml:space="preserve">Создание концертов и концертных программ </t>
  </si>
  <si>
    <t>Организация показа концертов и концертых программ</t>
  </si>
  <si>
    <t>Организация показа спектаклей</t>
  </si>
  <si>
    <t xml:space="preserve">Количество публичных выступлений </t>
  </si>
  <si>
    <t>Количество новых (капитально-возобновленных концертов)</t>
  </si>
  <si>
    <t>08010450100490521</t>
  </si>
  <si>
    <t xml:space="preserve">440000000120201080307002000400300000003106101 </t>
  </si>
  <si>
    <t xml:space="preserve">440000000120201080307005100400000000004102102 </t>
  </si>
  <si>
    <t xml:space="preserve">440000000120201080307002000300200000006106102 </t>
  </si>
  <si>
    <t xml:space="preserve"> 08010450100490521</t>
  </si>
  <si>
    <t>ГБУК "Магаданский областной краеведческий музей"</t>
  </si>
  <si>
    <t>Публичный показ музейных предметов, музейных коллекций (вне стационара)</t>
  </si>
  <si>
    <t xml:space="preserve">440000000120201080307066000000000001005100101 </t>
  </si>
  <si>
    <t>число посетителей</t>
  </si>
  <si>
    <t>0801450100590</t>
  </si>
  <si>
    <t>Публичный показ музейных предметов, музейных коллекций (в стационарных условиях)</t>
  </si>
  <si>
    <t xml:space="preserve">440000000120201080307066000000000002004100101 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</si>
  <si>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</si>
  <si>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440000000120201080307017100000000000004102103 </t>
  </si>
  <si>
    <t xml:space="preserve">количество предметов </t>
  </si>
  <si>
    <t>Создание экспозиций (выставок) музеев, организация выездных выставок (вне стационара)</t>
  </si>
  <si>
    <t xml:space="preserve">440000000120201080307047100000000002006101101 </t>
  </si>
  <si>
    <t>количество экспозиций</t>
  </si>
  <si>
    <t>Создание экспозиций (выставок) музеев, организация выездных выставок (в стационарных условиях)</t>
  </si>
  <si>
    <t xml:space="preserve">440000000120201080307047100000000001007101102 </t>
  </si>
  <si>
    <t>Работа по проведению прикладных научных исследований</t>
  </si>
  <si>
    <t>11040100000000000007102</t>
  </si>
  <si>
    <t>количество исследований</t>
  </si>
  <si>
    <t>Осуществление реставрации и консервации музейных предметов, музейных коллекций</t>
  </si>
  <si>
    <t>07019100000000000002201</t>
  </si>
  <si>
    <t>количество  отреставрированных предметов</t>
  </si>
  <si>
    <t>440000000120201080307010000600000000007103102</t>
  </si>
  <si>
    <t xml:space="preserve">количество участников мероприятий </t>
  </si>
  <si>
    <t>ОГАУК "Магаданский областной театр кукол"</t>
  </si>
  <si>
    <t>440000000120201080307001000600200003001101101</t>
  </si>
  <si>
    <t xml:space="preserve">Показ (организация показа) спектаклей (театральных постановок) спектакль на выезде    </t>
  </si>
  <si>
    <t xml:space="preserve">Показ (организация показа) спектаклей (театральных постановок) спектакль на гастролях   </t>
  </si>
  <si>
    <t xml:space="preserve">Показ (организация показа) спектаклей (театральных постановок) спектакль на стационаре  </t>
  </si>
  <si>
    <t xml:space="preserve">Показ (организация показа) концертов и концертных программ       </t>
  </si>
  <si>
    <t xml:space="preserve">440000000120201080307002000900100000002103101 </t>
  </si>
  <si>
    <t xml:space="preserve">Число зрителей </t>
  </si>
  <si>
    <t>Количество концертов и концертных программ</t>
  </si>
  <si>
    <t>Создание спектаклей (театральных постановок)</t>
  </si>
  <si>
    <t>490904057649090100107004100500000001003200101</t>
  </si>
  <si>
    <t>Количество новых (капитально-возобновленных постановок)</t>
  </si>
  <si>
    <t>08010450100490621</t>
  </si>
  <si>
    <t>Сведения о планируемых объёмах оказания государственных услуг (работ) государственными бюджетными и автономными учреждениями Министерства культуры и туризма Магаданской области, а также о планируемых объёмах субсидий на их финансовое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</si>
</sst>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#,##0.0_ ;\-#,##0.0\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1" xfId="0" quotePrefix="1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quotePrefix="1" applyFont="1" applyFill="1" applyBorder="1" applyAlignment="1">
      <alignment horizontal="center" vertical="top" wrapText="1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Fill="1"/>
    <xf numFmtId="164" fontId="1" fillId="0" borderId="0" xfId="0" applyNumberFormat="1" applyFont="1"/>
    <xf numFmtId="0" fontId="1" fillId="0" borderId="4" xfId="0" quotePrefix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1" fillId="0" borderId="0" xfId="0" applyNumberFormat="1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1" xfId="0" quotePrefix="1" applyNumberFormat="1" applyFont="1" applyBorder="1" applyAlignment="1">
      <alignment wrapText="1"/>
    </xf>
    <xf numFmtId="4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top"/>
    </xf>
    <xf numFmtId="1" fontId="1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quotePrefix="1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vertical="center"/>
    </xf>
    <xf numFmtId="165" fontId="1" fillId="0" borderId="0" xfId="0" applyNumberFormat="1" applyFont="1"/>
    <xf numFmtId="4" fontId="1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4" xfId="0" quotePrefix="1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9" xfId="0" quotePrefix="1" applyNumberFormat="1" applyFont="1" applyBorder="1" applyAlignment="1">
      <alignment horizontal="center" vertical="center" wrapText="1"/>
    </xf>
    <xf numFmtId="49" fontId="1" fillId="0" borderId="8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49" fontId="1" fillId="0" borderId="3" xfId="0" quotePrefix="1" applyNumberFormat="1" applyFont="1" applyFill="1" applyBorder="1" applyAlignment="1">
      <alignment horizontal="center" vertical="top" wrapText="1"/>
    </xf>
    <xf numFmtId="49" fontId="1" fillId="0" borderId="4" xfId="0" quotePrefix="1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top" wrapText="1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quotePrefix="1" applyFont="1" applyFill="1" applyBorder="1" applyAlignment="1">
      <alignment horizontal="center" vertical="top"/>
    </xf>
    <xf numFmtId="0" fontId="1" fillId="0" borderId="6" xfId="0" quotePrefix="1" applyFont="1" applyFill="1" applyBorder="1" applyAlignment="1">
      <alignment horizontal="center" vertical="top"/>
    </xf>
    <xf numFmtId="0" fontId="1" fillId="0" borderId="5" xfId="0" quotePrefix="1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2;&#1054;&#1048;%20&#1054;&#1058;&#1063;&#1045;&#1058;&#1067;\&#1043;&#1054;&#1057;%20&#1047;&#1040;&#1044;&#1040;&#1053;&#1048;&#1071;%20&#1048;%20&#1055;&#1056;&#1054;&#1063;&#1045;&#1045;%20&#1048;&#1046;&#1045;%20&#1057;%20&#1053;&#1048;&#1052;&#1048;\2017%20&#1075;&#1086;&#1076;\&#1048;&#1079;&#1084;&#1077;&#1085;&#1077;&#1085;&#1080;&#1103;%2027.07.2017\&#1053;&#1086;&#1088;&#1084;&#1072;&#1090;&#1080;&#1074;%20&#1079;&#1072;&#1090;&#1088;&#1072;&#1090;%202017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(к бюджету)"/>
      <sheetName val="Норматив затрат  (к бюджету)"/>
    </sheetNames>
    <sheetDataSet>
      <sheetData sheetId="0"/>
      <sheetData sheetId="1">
        <row r="17">
          <cell r="B17" t="str">
    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(Теория музыки)</v>
          </cell>
        </row>
        <row r="18">
          <cell r="B18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(Теория музыки)</v>
          </cell>
        </row>
        <row r="19">
          <cell r="B19" t="str">
    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(Народное художественное творчество (по видам))</v>
          </cell>
        </row>
        <row r="20">
          <cell r="B20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(Народное художественное творчество (по видам))</v>
          </cell>
        </row>
        <row r="21">
          <cell r="B21" t="str">
    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(Актерское искусство)</v>
          </cell>
        </row>
        <row r="22">
          <cell r="B22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(Актерское искусство)</v>
          </cell>
        </row>
        <row r="23">
          <cell r="B23" t="str">
    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(Инструментальное исполнительство (по видам инструментов))</v>
          </cell>
        </row>
        <row r="24">
          <cell r="B24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(Инструментальное исполнительство (по видам инструментов))</v>
          </cell>
        </row>
        <row r="25">
          <cell r="B25" t="str">
    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                (Вокальное искусство)</v>
          </cell>
        </row>
        <row r="26">
          <cell r="B26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    (Вокальное искусство)</v>
          </cell>
        </row>
        <row r="27">
          <cell r="B27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       (Музыкальное звукооператорское мастерство)</v>
          </cell>
        </row>
        <row r="28">
          <cell r="B28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       (Библиотековедение)</v>
          </cell>
        </row>
        <row r="29">
          <cell r="B29" t="str">
    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(Социально -культурная деятельность (по видам))</v>
          </cell>
        </row>
        <row r="30">
          <cell r="B30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(Социально -культурная деятельность (по видам))</v>
          </cell>
        </row>
        <row r="31">
          <cell r="B31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(Социально -культурная деятельность (по видам))</v>
          </cell>
        </row>
        <row r="32">
          <cell r="B32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(Хоровое дирижирование)</v>
          </cell>
        </row>
        <row r="33">
          <cell r="B33" t="str">
    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(Декаративно-прикладное искусство (по видам))</v>
          </cell>
        </row>
        <row r="34">
          <cell r="B34" t="str">
    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(Декаративно-прикладное искусство (по видам))</v>
          </cell>
        </row>
        <row r="35">
          <cell r="B35" t="str">
            <v>Реализация дополнительных предпрофессиональных программ в области искусств (Хореографическое искусство)</v>
          </cell>
        </row>
        <row r="36">
          <cell r="B36" t="str">
            <v>Организация показа концертов и концертных программ</v>
          </cell>
        </row>
        <row r="37">
          <cell r="B37" t="str">
            <v>Предоставление консультационных и методических услуг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topLeftCell="A205" zoomScale="70" zoomScaleNormal="70" workbookViewId="0">
      <selection activeCell="G229" sqref="G229"/>
    </sheetView>
  </sheetViews>
  <sheetFormatPr defaultRowHeight="15.75" x14ac:dyDescent="0.25"/>
  <cols>
    <col min="1" max="1" width="9.140625" style="2"/>
    <col min="2" max="2" width="27.140625" style="2" customWidth="1"/>
    <col min="3" max="3" width="19.140625" style="2" customWidth="1"/>
    <col min="4" max="4" width="22.85546875" style="2" customWidth="1"/>
    <col min="5" max="5" width="13" style="2" customWidth="1"/>
    <col min="6" max="6" width="17.28515625" style="2" customWidth="1"/>
    <col min="7" max="7" width="16" style="2" customWidth="1"/>
    <col min="8" max="8" width="18.140625" style="2" customWidth="1"/>
    <col min="9" max="9" width="24" style="2" customWidth="1"/>
    <col min="10" max="10" width="19.5703125" style="2" customWidth="1"/>
    <col min="11" max="11" width="14.5703125" style="2" customWidth="1"/>
    <col min="12" max="12" width="13" style="2" bestFit="1" customWidth="1"/>
    <col min="13" max="16384" width="9.140625" style="2"/>
  </cols>
  <sheetData>
    <row r="1" spans="1:11" ht="73.5" customHeight="1" thickBot="1" x14ac:dyDescent="0.3">
      <c r="A1" s="114" t="s">
        <v>263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16.5" thickTop="1" x14ac:dyDescent="0.25"/>
    <row r="3" spans="1:11" ht="63" x14ac:dyDescent="0.25">
      <c r="A3" s="3" t="s">
        <v>0</v>
      </c>
      <c r="B3" s="1" t="s">
        <v>1</v>
      </c>
      <c r="C3" s="3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1" s="19" customFormat="1" ht="26.25" customHeight="1" thickBot="1" x14ac:dyDescent="0.3">
      <c r="A4" s="115" t="s">
        <v>57</v>
      </c>
      <c r="B4" s="116"/>
      <c r="C4" s="116"/>
      <c r="D4" s="116"/>
      <c r="E4" s="116"/>
      <c r="F4" s="116"/>
      <c r="G4" s="116"/>
      <c r="H4" s="116"/>
      <c r="I4" s="116"/>
      <c r="J4" s="117"/>
    </row>
    <row r="5" spans="1:11" ht="48" thickTop="1" x14ac:dyDescent="0.25">
      <c r="A5" s="118" t="s">
        <v>10</v>
      </c>
      <c r="B5" s="120" t="s">
        <v>58</v>
      </c>
      <c r="C5" s="21" t="s">
        <v>59</v>
      </c>
      <c r="D5" s="22" t="s">
        <v>61</v>
      </c>
      <c r="E5" s="23" t="s">
        <v>19</v>
      </c>
      <c r="F5" s="18">
        <v>0</v>
      </c>
      <c r="G5" s="18">
        <v>3000</v>
      </c>
      <c r="H5" s="18">
        <v>3000</v>
      </c>
      <c r="I5" s="18">
        <v>3000</v>
      </c>
      <c r="J5" s="18">
        <v>3000</v>
      </c>
    </row>
    <row r="6" spans="1:11" x14ac:dyDescent="0.25">
      <c r="A6" s="119"/>
      <c r="B6" s="121"/>
      <c r="C6" s="125" t="s">
        <v>60</v>
      </c>
      <c r="D6" s="126"/>
      <c r="E6" s="16" t="s">
        <v>11</v>
      </c>
      <c r="F6" s="4">
        <v>0</v>
      </c>
      <c r="G6" s="16">
        <v>10147.16</v>
      </c>
      <c r="H6" s="16">
        <v>8835.31</v>
      </c>
      <c r="I6" s="16">
        <v>9094.2800000000007</v>
      </c>
      <c r="J6" s="16">
        <v>11775.28</v>
      </c>
    </row>
    <row r="7" spans="1:11" ht="63" x14ac:dyDescent="0.25">
      <c r="A7" s="122" t="s">
        <v>12</v>
      </c>
      <c r="B7" s="123" t="s">
        <v>62</v>
      </c>
      <c r="C7" s="10" t="s">
        <v>97</v>
      </c>
      <c r="D7" s="11" t="s">
        <v>65</v>
      </c>
      <c r="E7" s="16" t="s">
        <v>24</v>
      </c>
      <c r="F7" s="16">
        <v>500</v>
      </c>
      <c r="G7" s="16">
        <v>500</v>
      </c>
      <c r="H7" s="16">
        <v>500</v>
      </c>
      <c r="I7" s="16">
        <v>500</v>
      </c>
      <c r="J7" s="17">
        <v>500</v>
      </c>
    </row>
    <row r="8" spans="1:11" x14ac:dyDescent="0.25">
      <c r="A8" s="118"/>
      <c r="B8" s="124"/>
      <c r="C8" s="125" t="s">
        <v>60</v>
      </c>
      <c r="D8" s="126"/>
      <c r="E8" s="16" t="s">
        <v>11</v>
      </c>
      <c r="F8" s="4">
        <v>9163.2999999999993</v>
      </c>
      <c r="G8" s="16">
        <v>1228.74</v>
      </c>
      <c r="H8" s="16">
        <v>1177.6300000000001</v>
      </c>
      <c r="I8" s="16">
        <v>1212.03</v>
      </c>
      <c r="J8" s="17">
        <v>3893.03</v>
      </c>
    </row>
    <row r="9" spans="1:11" ht="78.75" x14ac:dyDescent="0.25">
      <c r="A9" s="122" t="s">
        <v>13</v>
      </c>
      <c r="B9" s="123" t="s">
        <v>66</v>
      </c>
      <c r="C9" s="10" t="s">
        <v>63</v>
      </c>
      <c r="D9" s="11" t="s">
        <v>64</v>
      </c>
      <c r="E9" s="16" t="s">
        <v>24</v>
      </c>
      <c r="F9" s="16">
        <v>0</v>
      </c>
      <c r="G9" s="16">
        <v>60</v>
      </c>
      <c r="H9" s="16">
        <v>60</v>
      </c>
      <c r="I9" s="16">
        <v>60</v>
      </c>
      <c r="J9" s="17">
        <v>60</v>
      </c>
    </row>
    <row r="10" spans="1:11" x14ac:dyDescent="0.25">
      <c r="A10" s="118"/>
      <c r="B10" s="124"/>
      <c r="C10" s="125" t="s">
        <v>60</v>
      </c>
      <c r="D10" s="126"/>
      <c r="E10" s="16" t="s">
        <v>11</v>
      </c>
      <c r="F10" s="4">
        <v>0</v>
      </c>
      <c r="G10" s="16">
        <v>10022.41</v>
      </c>
      <c r="H10" s="16">
        <v>9122.43</v>
      </c>
      <c r="I10" s="16">
        <v>9391.74</v>
      </c>
      <c r="J10" s="17">
        <v>12072.74</v>
      </c>
    </row>
    <row r="11" spans="1:11" ht="47.25" x14ac:dyDescent="0.25">
      <c r="A11" s="122" t="s">
        <v>28</v>
      </c>
      <c r="B11" s="123" t="s">
        <v>67</v>
      </c>
      <c r="C11" s="10" t="s">
        <v>68</v>
      </c>
      <c r="D11" s="11" t="s">
        <v>69</v>
      </c>
      <c r="E11" s="16" t="s">
        <v>24</v>
      </c>
      <c r="F11" s="16">
        <v>0</v>
      </c>
      <c r="G11" s="16">
        <v>300</v>
      </c>
      <c r="H11" s="16">
        <v>380</v>
      </c>
      <c r="I11" s="16">
        <v>450</v>
      </c>
      <c r="J11" s="17">
        <v>450</v>
      </c>
    </row>
    <row r="12" spans="1:11" x14ac:dyDescent="0.25">
      <c r="A12" s="118"/>
      <c r="B12" s="124"/>
      <c r="C12" s="125" t="s">
        <v>60</v>
      </c>
      <c r="D12" s="126"/>
      <c r="E12" s="16" t="s">
        <v>11</v>
      </c>
      <c r="F12" s="4">
        <v>0</v>
      </c>
      <c r="G12" s="16">
        <v>8358.0400000000009</v>
      </c>
      <c r="H12" s="16">
        <v>7723.01</v>
      </c>
      <c r="I12" s="16">
        <v>7949.32</v>
      </c>
      <c r="J12" s="17">
        <v>10630.32</v>
      </c>
    </row>
    <row r="13" spans="1:11" ht="66" customHeight="1" x14ac:dyDescent="0.25">
      <c r="A13" s="119" t="s">
        <v>39</v>
      </c>
      <c r="B13" s="131" t="s">
        <v>70</v>
      </c>
      <c r="C13" s="14" t="s">
        <v>71</v>
      </c>
      <c r="D13" s="11" t="s">
        <v>31</v>
      </c>
      <c r="E13" s="16" t="s">
        <v>24</v>
      </c>
      <c r="F13" s="16">
        <v>0</v>
      </c>
      <c r="G13" s="16">
        <v>1</v>
      </c>
      <c r="H13" s="16">
        <v>1</v>
      </c>
      <c r="I13" s="16">
        <v>1</v>
      </c>
      <c r="J13" s="17">
        <v>1</v>
      </c>
    </row>
    <row r="14" spans="1:11" s="19" customFormat="1" x14ac:dyDescent="0.25">
      <c r="A14" s="119"/>
      <c r="B14" s="131"/>
      <c r="C14" s="125" t="s">
        <v>60</v>
      </c>
      <c r="D14" s="126"/>
      <c r="E14" s="16" t="s">
        <v>11</v>
      </c>
      <c r="F14" s="4">
        <v>0</v>
      </c>
      <c r="G14" s="16">
        <v>8313.0400000000009</v>
      </c>
      <c r="H14" s="16">
        <v>7608.01</v>
      </c>
      <c r="I14" s="16">
        <v>7834.32</v>
      </c>
      <c r="J14" s="16">
        <v>10515.32</v>
      </c>
      <c r="K14" s="2"/>
    </row>
    <row r="15" spans="1:11" s="19" customFormat="1" ht="52.5" customHeight="1" x14ac:dyDescent="0.25">
      <c r="A15" s="127" t="s">
        <v>40</v>
      </c>
      <c r="B15" s="129" t="s">
        <v>72</v>
      </c>
      <c r="C15" s="5"/>
      <c r="D15" s="11" t="s">
        <v>74</v>
      </c>
      <c r="E15" s="16" t="s">
        <v>24</v>
      </c>
      <c r="F15" s="16">
        <v>280</v>
      </c>
      <c r="G15" s="16">
        <v>0</v>
      </c>
      <c r="H15" s="16">
        <v>0</v>
      </c>
      <c r="I15" s="16">
        <v>0</v>
      </c>
      <c r="J15" s="16">
        <v>0</v>
      </c>
      <c r="K15" s="2"/>
    </row>
    <row r="16" spans="1:11" s="19" customFormat="1" x14ac:dyDescent="0.25">
      <c r="A16" s="128"/>
      <c r="B16" s="130"/>
      <c r="C16" s="125" t="s">
        <v>73</v>
      </c>
      <c r="D16" s="126"/>
      <c r="E16" s="16" t="s">
        <v>11</v>
      </c>
      <c r="F16" s="16">
        <v>9163.2999999999993</v>
      </c>
      <c r="G16" s="16">
        <v>0</v>
      </c>
      <c r="H16" s="16">
        <v>0</v>
      </c>
      <c r="I16" s="16">
        <v>0</v>
      </c>
      <c r="J16" s="16">
        <v>0</v>
      </c>
      <c r="K16" s="2"/>
    </row>
    <row r="17" spans="1:13" s="19" customFormat="1" ht="33.75" customHeight="1" x14ac:dyDescent="0.25">
      <c r="A17" s="7"/>
      <c r="B17" s="145" t="s">
        <v>14</v>
      </c>
      <c r="C17" s="146"/>
      <c r="D17" s="147"/>
      <c r="E17" s="8" t="s">
        <v>11</v>
      </c>
      <c r="F17" s="9">
        <v>18326.599999999999</v>
      </c>
      <c r="G17" s="9">
        <v>38069.4</v>
      </c>
      <c r="H17" s="9">
        <v>34466.400000000001</v>
      </c>
      <c r="I17" s="9">
        <v>35481.699999999997</v>
      </c>
      <c r="J17" s="9">
        <v>48886.7</v>
      </c>
      <c r="L17" s="6"/>
      <c r="M17" s="24"/>
    </row>
    <row r="18" spans="1:13" ht="19.5" thickBot="1" x14ac:dyDescent="0.35">
      <c r="A18" s="133" t="s">
        <v>15</v>
      </c>
      <c r="B18" s="133"/>
      <c r="C18" s="133"/>
      <c r="D18" s="133"/>
      <c r="E18" s="133"/>
      <c r="F18" s="133"/>
      <c r="G18" s="133"/>
      <c r="H18" s="133"/>
      <c r="I18" s="133"/>
      <c r="J18" s="133"/>
      <c r="L18" s="20"/>
    </row>
    <row r="19" spans="1:13" ht="47.25" customHeight="1" thickTop="1" x14ac:dyDescent="0.25">
      <c r="A19" s="128" t="s">
        <v>10</v>
      </c>
      <c r="B19" s="124" t="s">
        <v>16</v>
      </c>
      <c r="C19" s="15" t="s">
        <v>17</v>
      </c>
      <c r="D19" s="13" t="s">
        <v>18</v>
      </c>
      <c r="E19" s="23" t="s">
        <v>19</v>
      </c>
      <c r="F19" s="12">
        <v>258</v>
      </c>
      <c r="G19" s="12">
        <v>260</v>
      </c>
      <c r="H19" s="12">
        <v>263</v>
      </c>
      <c r="I19" s="12">
        <v>266</v>
      </c>
      <c r="J19" s="12">
        <v>266</v>
      </c>
    </row>
    <row r="20" spans="1:13" ht="31.5" customHeight="1" x14ac:dyDescent="0.25">
      <c r="A20" s="132"/>
      <c r="B20" s="131"/>
      <c r="C20" s="138" t="s">
        <v>21</v>
      </c>
      <c r="D20" s="139"/>
      <c r="E20" s="16" t="s">
        <v>11</v>
      </c>
      <c r="F20" s="4">
        <v>7095</v>
      </c>
      <c r="G20" s="16">
        <v>6311.44</v>
      </c>
      <c r="H20" s="16">
        <v>7316.46</v>
      </c>
      <c r="I20" s="16">
        <v>7596.14</v>
      </c>
      <c r="J20" s="16">
        <v>7026</v>
      </c>
    </row>
    <row r="21" spans="1:13" ht="47.25" x14ac:dyDescent="0.25">
      <c r="A21" s="127" t="s">
        <v>12</v>
      </c>
      <c r="B21" s="123" t="s">
        <v>20</v>
      </c>
      <c r="C21" s="10" t="s">
        <v>22</v>
      </c>
      <c r="D21" s="11" t="s">
        <v>23</v>
      </c>
      <c r="E21" s="16" t="s">
        <v>24</v>
      </c>
      <c r="F21" s="16">
        <v>0</v>
      </c>
      <c r="G21" s="16">
        <v>1</v>
      </c>
      <c r="H21" s="16">
        <v>1</v>
      </c>
      <c r="I21" s="16">
        <v>1</v>
      </c>
      <c r="J21" s="16">
        <v>1</v>
      </c>
    </row>
    <row r="22" spans="1:13" x14ac:dyDescent="0.25">
      <c r="A22" s="128"/>
      <c r="B22" s="124"/>
      <c r="C22" s="138" t="s">
        <v>21</v>
      </c>
      <c r="D22" s="139"/>
      <c r="E22" s="16" t="s">
        <v>11</v>
      </c>
      <c r="F22" s="4">
        <v>0</v>
      </c>
      <c r="G22" s="16">
        <v>4849.41</v>
      </c>
      <c r="H22" s="16">
        <v>5700.29</v>
      </c>
      <c r="I22" s="16">
        <v>5911.36</v>
      </c>
      <c r="J22" s="16">
        <v>5341.2</v>
      </c>
    </row>
    <row r="23" spans="1:13" ht="47.25" customHeight="1" x14ac:dyDescent="0.25">
      <c r="A23" s="127" t="s">
        <v>13</v>
      </c>
      <c r="B23" s="123" t="s">
        <v>25</v>
      </c>
      <c r="C23" s="10" t="s">
        <v>26</v>
      </c>
      <c r="D23" s="11" t="s">
        <v>27</v>
      </c>
      <c r="E23" s="16" t="s">
        <v>24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</row>
    <row r="24" spans="1:13" ht="31.5" customHeight="1" x14ac:dyDescent="0.25">
      <c r="A24" s="128"/>
      <c r="B24" s="124"/>
      <c r="C24" s="138" t="s">
        <v>21</v>
      </c>
      <c r="D24" s="139"/>
      <c r="E24" s="16" t="s">
        <v>11</v>
      </c>
      <c r="F24" s="4">
        <v>13416.92</v>
      </c>
      <c r="G24" s="16">
        <v>13382.19</v>
      </c>
      <c r="H24" s="16">
        <v>15391.02</v>
      </c>
      <c r="I24" s="16">
        <v>15950.6</v>
      </c>
      <c r="J24" s="16">
        <v>15380.4</v>
      </c>
    </row>
    <row r="25" spans="1:13" ht="47.25" x14ac:dyDescent="0.25">
      <c r="A25" s="127" t="s">
        <v>28</v>
      </c>
      <c r="B25" s="123" t="s">
        <v>29</v>
      </c>
      <c r="C25" s="10" t="s">
        <v>30</v>
      </c>
      <c r="D25" s="11" t="s">
        <v>31</v>
      </c>
      <c r="E25" s="16" t="s">
        <v>24</v>
      </c>
      <c r="F25" s="16">
        <v>0</v>
      </c>
      <c r="G25" s="16">
        <v>1</v>
      </c>
      <c r="H25" s="16">
        <v>1</v>
      </c>
      <c r="I25" s="16">
        <v>1</v>
      </c>
      <c r="J25" s="16">
        <v>1</v>
      </c>
    </row>
    <row r="26" spans="1:13" x14ac:dyDescent="0.25">
      <c r="A26" s="128"/>
      <c r="B26" s="124"/>
      <c r="C26" s="138" t="s">
        <v>21</v>
      </c>
      <c r="D26" s="139"/>
      <c r="E26" s="16" t="s">
        <v>11</v>
      </c>
      <c r="F26" s="4">
        <v>0</v>
      </c>
      <c r="G26" s="16">
        <v>4571.5600000000004</v>
      </c>
      <c r="H26" s="16">
        <v>5334.81</v>
      </c>
      <c r="I26" s="16">
        <v>5533.1</v>
      </c>
      <c r="J26" s="16">
        <v>4962.8999999999996</v>
      </c>
    </row>
    <row r="27" spans="1:13" ht="63" customHeight="1" x14ac:dyDescent="0.25">
      <c r="A27" s="132" t="s">
        <v>39</v>
      </c>
      <c r="B27" s="131" t="s">
        <v>33</v>
      </c>
      <c r="C27" s="140" t="s">
        <v>32</v>
      </c>
      <c r="D27" s="11" t="s">
        <v>34</v>
      </c>
      <c r="E27" s="16" t="s">
        <v>24</v>
      </c>
      <c r="F27" s="16">
        <v>19</v>
      </c>
      <c r="G27" s="16">
        <v>14</v>
      </c>
      <c r="H27" s="16">
        <v>14</v>
      </c>
      <c r="I27" s="16">
        <v>14</v>
      </c>
      <c r="J27" s="16">
        <v>14</v>
      </c>
    </row>
    <row r="28" spans="1:13" ht="63" x14ac:dyDescent="0.25">
      <c r="A28" s="132"/>
      <c r="B28" s="131"/>
      <c r="C28" s="141"/>
      <c r="D28" s="11" t="s">
        <v>35</v>
      </c>
      <c r="E28" s="16" t="s">
        <v>36</v>
      </c>
      <c r="F28" s="16">
        <v>1540</v>
      </c>
      <c r="G28" s="16">
        <v>1540</v>
      </c>
      <c r="H28" s="16">
        <v>1540</v>
      </c>
      <c r="I28" s="16">
        <v>1540</v>
      </c>
      <c r="J28" s="16">
        <v>1540</v>
      </c>
    </row>
    <row r="29" spans="1:13" x14ac:dyDescent="0.25">
      <c r="A29" s="132"/>
      <c r="B29" s="131"/>
      <c r="C29" s="138" t="s">
        <v>21</v>
      </c>
      <c r="D29" s="139"/>
      <c r="E29" s="16" t="s">
        <v>11</v>
      </c>
      <c r="F29" s="4">
        <v>18533.650000000001</v>
      </c>
      <c r="G29" s="16">
        <v>8770.74</v>
      </c>
      <c r="H29" s="16">
        <v>10409.18</v>
      </c>
      <c r="I29" s="16">
        <v>10755.77</v>
      </c>
      <c r="J29" s="16">
        <v>10185.6</v>
      </c>
    </row>
    <row r="30" spans="1:13" ht="63" customHeight="1" x14ac:dyDescent="0.25">
      <c r="A30" s="132" t="s">
        <v>40</v>
      </c>
      <c r="B30" s="131" t="s">
        <v>37</v>
      </c>
      <c r="C30" s="140" t="s">
        <v>38</v>
      </c>
      <c r="D30" s="11" t="s">
        <v>34</v>
      </c>
      <c r="E30" s="16" t="s">
        <v>24</v>
      </c>
      <c r="F30" s="16">
        <v>0</v>
      </c>
      <c r="G30" s="16">
        <v>3</v>
      </c>
      <c r="H30" s="16">
        <v>3</v>
      </c>
      <c r="I30" s="16">
        <v>3</v>
      </c>
      <c r="J30" s="16">
        <v>3</v>
      </c>
    </row>
    <row r="31" spans="1:13" ht="63" x14ac:dyDescent="0.25">
      <c r="A31" s="132"/>
      <c r="B31" s="131"/>
      <c r="C31" s="141"/>
      <c r="D31" s="11" t="s">
        <v>35</v>
      </c>
      <c r="E31" s="16" t="s">
        <v>36</v>
      </c>
      <c r="F31" s="16">
        <v>0</v>
      </c>
      <c r="G31" s="16">
        <v>50</v>
      </c>
      <c r="H31" s="16">
        <v>50</v>
      </c>
      <c r="I31" s="16">
        <v>50</v>
      </c>
      <c r="J31" s="16">
        <v>50</v>
      </c>
    </row>
    <row r="32" spans="1:13" x14ac:dyDescent="0.25">
      <c r="A32" s="132"/>
      <c r="B32" s="131"/>
      <c r="C32" s="138" t="s">
        <v>21</v>
      </c>
      <c r="D32" s="139"/>
      <c r="E32" s="16" t="s">
        <v>11</v>
      </c>
      <c r="F32" s="4">
        <v>0</v>
      </c>
      <c r="G32" s="16">
        <v>4658.34</v>
      </c>
      <c r="H32" s="16">
        <v>5267.19</v>
      </c>
      <c r="I32" s="16">
        <v>5462.83</v>
      </c>
      <c r="J32" s="16">
        <v>4892.7</v>
      </c>
    </row>
    <row r="33" spans="1:11" ht="63" x14ac:dyDescent="0.25">
      <c r="A33" s="127" t="s">
        <v>42</v>
      </c>
      <c r="B33" s="123" t="s">
        <v>41</v>
      </c>
      <c r="C33" s="136" t="s">
        <v>43</v>
      </c>
      <c r="D33" s="11" t="s">
        <v>34</v>
      </c>
      <c r="E33" s="16" t="s">
        <v>24</v>
      </c>
      <c r="F33" s="16">
        <v>0</v>
      </c>
      <c r="G33" s="16">
        <v>1</v>
      </c>
      <c r="H33" s="16">
        <v>1</v>
      </c>
      <c r="I33" s="16">
        <v>1</v>
      </c>
      <c r="J33" s="16">
        <v>1</v>
      </c>
    </row>
    <row r="34" spans="1:11" ht="63" x14ac:dyDescent="0.25">
      <c r="A34" s="134"/>
      <c r="B34" s="135"/>
      <c r="C34" s="137"/>
      <c r="D34" s="11" t="s">
        <v>35</v>
      </c>
      <c r="E34" s="16" t="s">
        <v>36</v>
      </c>
      <c r="F34" s="16">
        <v>0</v>
      </c>
      <c r="G34" s="16">
        <v>15</v>
      </c>
      <c r="H34" s="16">
        <v>15</v>
      </c>
      <c r="I34" s="16">
        <v>15</v>
      </c>
      <c r="J34" s="16">
        <v>15</v>
      </c>
    </row>
    <row r="35" spans="1:11" x14ac:dyDescent="0.25">
      <c r="A35" s="128"/>
      <c r="B35" s="124"/>
      <c r="C35" s="138" t="s">
        <v>21</v>
      </c>
      <c r="D35" s="139"/>
      <c r="E35" s="16" t="s">
        <v>11</v>
      </c>
      <c r="F35" s="4">
        <v>0</v>
      </c>
      <c r="G35" s="16">
        <v>2379.9299999999998</v>
      </c>
      <c r="H35" s="16">
        <v>2757.99</v>
      </c>
      <c r="I35" s="16">
        <v>2863.57</v>
      </c>
      <c r="J35" s="16">
        <v>2293.4</v>
      </c>
    </row>
    <row r="36" spans="1:11" ht="63" x14ac:dyDescent="0.25">
      <c r="A36" s="127" t="s">
        <v>44</v>
      </c>
      <c r="B36" s="123" t="s">
        <v>45</v>
      </c>
      <c r="C36" s="136" t="s">
        <v>46</v>
      </c>
      <c r="D36" s="11" t="s">
        <v>34</v>
      </c>
      <c r="E36" s="16" t="s">
        <v>24</v>
      </c>
      <c r="F36" s="16">
        <v>2</v>
      </c>
      <c r="G36" s="16">
        <v>1</v>
      </c>
      <c r="H36" s="16">
        <v>1</v>
      </c>
      <c r="I36" s="16">
        <v>1</v>
      </c>
      <c r="J36" s="16">
        <v>1</v>
      </c>
    </row>
    <row r="37" spans="1:11" ht="63" x14ac:dyDescent="0.25">
      <c r="A37" s="134"/>
      <c r="B37" s="135"/>
      <c r="C37" s="137"/>
      <c r="D37" s="11" t="s">
        <v>35</v>
      </c>
      <c r="E37" s="16" t="s">
        <v>36</v>
      </c>
      <c r="F37" s="16">
        <v>50</v>
      </c>
      <c r="G37" s="16">
        <v>20</v>
      </c>
      <c r="H37" s="16">
        <v>20</v>
      </c>
      <c r="I37" s="16">
        <v>20</v>
      </c>
      <c r="J37" s="16">
        <v>20</v>
      </c>
    </row>
    <row r="38" spans="1:11" x14ac:dyDescent="0.25">
      <c r="A38" s="128"/>
      <c r="B38" s="124"/>
      <c r="C38" s="138" t="s">
        <v>21</v>
      </c>
      <c r="D38" s="139"/>
      <c r="E38" s="16" t="s">
        <v>11</v>
      </c>
      <c r="F38" s="4">
        <v>2054.7600000000002</v>
      </c>
      <c r="G38" s="16">
        <v>2379.9299999999998</v>
      </c>
      <c r="H38" s="16">
        <v>2757.99</v>
      </c>
      <c r="I38" s="16">
        <v>2863.57</v>
      </c>
      <c r="J38" s="16">
        <v>2293.4</v>
      </c>
    </row>
    <row r="39" spans="1:11" ht="63" x14ac:dyDescent="0.25">
      <c r="A39" s="127" t="s">
        <v>47</v>
      </c>
      <c r="B39" s="123" t="s">
        <v>48</v>
      </c>
      <c r="C39" s="136" t="s">
        <v>49</v>
      </c>
      <c r="D39" s="11" t="s">
        <v>34</v>
      </c>
      <c r="E39" s="16" t="s">
        <v>24</v>
      </c>
      <c r="F39" s="16">
        <v>0</v>
      </c>
      <c r="G39" s="16">
        <v>1</v>
      </c>
      <c r="H39" s="16">
        <v>1</v>
      </c>
      <c r="I39" s="16">
        <v>1</v>
      </c>
      <c r="J39" s="16">
        <v>1</v>
      </c>
    </row>
    <row r="40" spans="1:11" ht="63" x14ac:dyDescent="0.25">
      <c r="A40" s="134"/>
      <c r="B40" s="135"/>
      <c r="C40" s="137"/>
      <c r="D40" s="11" t="s">
        <v>35</v>
      </c>
      <c r="E40" s="16" t="s">
        <v>36</v>
      </c>
      <c r="F40" s="16">
        <v>0</v>
      </c>
      <c r="G40" s="16">
        <v>10</v>
      </c>
      <c r="H40" s="16">
        <v>10</v>
      </c>
      <c r="I40" s="16">
        <v>10</v>
      </c>
      <c r="J40" s="16">
        <v>10</v>
      </c>
    </row>
    <row r="41" spans="1:11" x14ac:dyDescent="0.25">
      <c r="A41" s="128"/>
      <c r="B41" s="124"/>
      <c r="C41" s="138" t="s">
        <v>21</v>
      </c>
      <c r="D41" s="139"/>
      <c r="E41" s="16" t="s">
        <v>11</v>
      </c>
      <c r="F41" s="4">
        <v>0</v>
      </c>
      <c r="G41" s="16">
        <v>3211.25</v>
      </c>
      <c r="H41" s="16">
        <v>3716.98</v>
      </c>
      <c r="I41" s="16">
        <v>3859.27</v>
      </c>
      <c r="J41" s="16">
        <v>3289.1</v>
      </c>
    </row>
    <row r="42" spans="1:11" ht="78.75" x14ac:dyDescent="0.25">
      <c r="A42" s="155" t="s">
        <v>99</v>
      </c>
      <c r="B42" s="129" t="s">
        <v>50</v>
      </c>
      <c r="C42" s="5" t="s">
        <v>51</v>
      </c>
      <c r="D42" s="11" t="s">
        <v>52</v>
      </c>
      <c r="E42" s="16" t="s">
        <v>53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</row>
    <row r="43" spans="1:11" x14ac:dyDescent="0.25">
      <c r="A43" s="156"/>
      <c r="B43" s="130"/>
      <c r="C43" s="138" t="s">
        <v>21</v>
      </c>
      <c r="D43" s="139"/>
      <c r="E43" s="16" t="s">
        <v>11</v>
      </c>
      <c r="F43" s="4">
        <v>1422.51</v>
      </c>
      <c r="G43" s="16">
        <v>0</v>
      </c>
      <c r="H43" s="16">
        <v>0</v>
      </c>
      <c r="I43" s="16">
        <v>0</v>
      </c>
      <c r="J43" s="16">
        <v>0</v>
      </c>
    </row>
    <row r="44" spans="1:11" ht="47.25" x14ac:dyDescent="0.25">
      <c r="A44" s="155" t="s">
        <v>100</v>
      </c>
      <c r="B44" s="131" t="s">
        <v>55</v>
      </c>
      <c r="C44" s="136" t="s">
        <v>56</v>
      </c>
      <c r="D44" s="11" t="s">
        <v>54</v>
      </c>
      <c r="E44" s="16" t="s">
        <v>53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</row>
    <row r="45" spans="1:11" ht="63" x14ac:dyDescent="0.25">
      <c r="A45" s="157"/>
      <c r="B45" s="131"/>
      <c r="C45" s="158"/>
      <c r="D45" s="11" t="s">
        <v>35</v>
      </c>
      <c r="E45" s="16" t="s">
        <v>19</v>
      </c>
      <c r="F45" s="16">
        <v>20</v>
      </c>
      <c r="G45" s="16">
        <v>0</v>
      </c>
      <c r="H45" s="16">
        <v>0</v>
      </c>
      <c r="I45" s="16">
        <v>0</v>
      </c>
      <c r="J45" s="16">
        <v>0</v>
      </c>
    </row>
    <row r="46" spans="1:11" x14ac:dyDescent="0.25">
      <c r="A46" s="156"/>
      <c r="B46" s="131"/>
      <c r="C46" s="138" t="s">
        <v>21</v>
      </c>
      <c r="D46" s="139"/>
      <c r="E46" s="16" t="s">
        <v>11</v>
      </c>
      <c r="F46" s="4">
        <v>2054.7600000000002</v>
      </c>
      <c r="G46" s="16">
        <v>0</v>
      </c>
      <c r="H46" s="16">
        <v>0</v>
      </c>
      <c r="I46" s="16">
        <v>0</v>
      </c>
      <c r="J46" s="16">
        <v>0</v>
      </c>
    </row>
    <row r="47" spans="1:11" ht="39.75" customHeight="1" x14ac:dyDescent="0.25">
      <c r="A47" s="7"/>
      <c r="B47" s="148" t="s">
        <v>14</v>
      </c>
      <c r="C47" s="149"/>
      <c r="D47" s="150"/>
      <c r="E47" s="8" t="s">
        <v>11</v>
      </c>
      <c r="F47" s="9">
        <v>44577.599999999999</v>
      </c>
      <c r="G47" s="9">
        <v>50514.8</v>
      </c>
      <c r="H47" s="9">
        <v>58651.9</v>
      </c>
      <c r="I47" s="9">
        <v>60796.2</v>
      </c>
      <c r="J47" s="9">
        <v>55664.7</v>
      </c>
      <c r="K47" s="20"/>
    </row>
    <row r="48" spans="1:11" s="30" customFormat="1" ht="19.5" thickBot="1" x14ac:dyDescent="0.35">
      <c r="A48" s="133" t="s">
        <v>98</v>
      </c>
      <c r="B48" s="133"/>
      <c r="C48" s="133"/>
      <c r="D48" s="133"/>
      <c r="E48" s="133"/>
      <c r="F48" s="133"/>
      <c r="G48" s="133"/>
      <c r="H48" s="133"/>
      <c r="I48" s="133"/>
      <c r="J48" s="133"/>
      <c r="K48" s="20"/>
    </row>
    <row r="49" spans="1:11" ht="48" thickTop="1" x14ac:dyDescent="0.25">
      <c r="A49" s="113" t="s">
        <v>10</v>
      </c>
      <c r="B49" s="144" t="s">
        <v>75</v>
      </c>
      <c r="C49" s="42" t="s">
        <v>76</v>
      </c>
      <c r="D49" s="32" t="s">
        <v>77</v>
      </c>
      <c r="E49" s="31" t="s">
        <v>78</v>
      </c>
      <c r="F49" s="36">
        <v>130589</v>
      </c>
      <c r="G49" s="36">
        <v>130640</v>
      </c>
      <c r="H49" s="36">
        <v>132420</v>
      </c>
      <c r="I49" s="36">
        <v>134270</v>
      </c>
      <c r="J49" s="36">
        <v>134270</v>
      </c>
    </row>
    <row r="50" spans="1:11" x14ac:dyDescent="0.25">
      <c r="A50" s="113"/>
      <c r="B50" s="144"/>
      <c r="C50" s="151" t="s">
        <v>79</v>
      </c>
      <c r="D50" s="152"/>
      <c r="E50" s="31" t="s">
        <v>11</v>
      </c>
      <c r="F50" s="38">
        <v>48529.033000000003</v>
      </c>
      <c r="G50" s="38">
        <v>67095.23</v>
      </c>
      <c r="H50" s="38">
        <v>75941.179999999993</v>
      </c>
      <c r="I50" s="38">
        <v>78681.850000000006</v>
      </c>
      <c r="J50" s="38">
        <v>83817.5</v>
      </c>
      <c r="K50" s="43"/>
    </row>
    <row r="51" spans="1:11" ht="63" x14ac:dyDescent="0.25">
      <c r="A51" s="142" t="s">
        <v>12</v>
      </c>
      <c r="B51" s="144" t="s">
        <v>50</v>
      </c>
      <c r="C51" s="35" t="s">
        <v>80</v>
      </c>
      <c r="D51" s="37" t="s">
        <v>81</v>
      </c>
      <c r="E51" s="31" t="s">
        <v>82</v>
      </c>
      <c r="F51" s="36">
        <v>128900</v>
      </c>
      <c r="G51" s="31">
        <v>0</v>
      </c>
      <c r="H51" s="31">
        <v>0</v>
      </c>
      <c r="I51" s="31">
        <v>0</v>
      </c>
      <c r="J51" s="31">
        <v>0</v>
      </c>
    </row>
    <row r="52" spans="1:11" x14ac:dyDescent="0.25">
      <c r="A52" s="143"/>
      <c r="B52" s="144"/>
      <c r="C52" s="153" t="s">
        <v>79</v>
      </c>
      <c r="D52" s="154"/>
      <c r="E52" s="31" t="s">
        <v>11</v>
      </c>
      <c r="F52" s="38">
        <v>10950.49</v>
      </c>
      <c r="G52" s="31">
        <v>0</v>
      </c>
      <c r="H52" s="31">
        <v>0</v>
      </c>
      <c r="I52" s="31">
        <v>0</v>
      </c>
      <c r="J52" s="31">
        <v>0</v>
      </c>
    </row>
    <row r="53" spans="1:11" ht="47.25" x14ac:dyDescent="0.25">
      <c r="A53" s="142" t="s">
        <v>13</v>
      </c>
      <c r="B53" s="161" t="s">
        <v>83</v>
      </c>
      <c r="C53" s="42" t="s">
        <v>84</v>
      </c>
      <c r="D53" s="32" t="s">
        <v>85</v>
      </c>
      <c r="E53" s="31" t="s">
        <v>86</v>
      </c>
      <c r="F53" s="36">
        <v>556509</v>
      </c>
      <c r="G53" s="36">
        <v>557000</v>
      </c>
      <c r="H53" s="36">
        <v>557500</v>
      </c>
      <c r="I53" s="36">
        <v>558000</v>
      </c>
      <c r="J53" s="36">
        <v>558000</v>
      </c>
    </row>
    <row r="54" spans="1:11" x14ac:dyDescent="0.25">
      <c r="A54" s="143"/>
      <c r="B54" s="162"/>
      <c r="C54" s="153" t="s">
        <v>79</v>
      </c>
      <c r="D54" s="154"/>
      <c r="E54" s="31" t="s">
        <v>11</v>
      </c>
      <c r="F54" s="38">
        <v>5054.08</v>
      </c>
      <c r="G54" s="38">
        <v>5726.05</v>
      </c>
      <c r="H54" s="38">
        <v>6700.69</v>
      </c>
      <c r="I54" s="38">
        <v>6942.51</v>
      </c>
      <c r="J54" s="31">
        <v>12078.21</v>
      </c>
    </row>
    <row r="55" spans="1:11" ht="78.75" x14ac:dyDescent="0.25">
      <c r="A55" s="112" t="s">
        <v>28</v>
      </c>
      <c r="B55" s="161" t="s">
        <v>87</v>
      </c>
      <c r="C55" s="42" t="s">
        <v>76</v>
      </c>
      <c r="D55" s="37" t="s">
        <v>88</v>
      </c>
      <c r="E55" s="31" t="s">
        <v>78</v>
      </c>
      <c r="F55" s="36">
        <v>50681</v>
      </c>
      <c r="G55" s="36">
        <v>17500</v>
      </c>
      <c r="H55" s="36">
        <v>18000</v>
      </c>
      <c r="I55" s="36">
        <v>18000</v>
      </c>
      <c r="J55" s="36">
        <v>18000</v>
      </c>
    </row>
    <row r="56" spans="1:11" x14ac:dyDescent="0.25">
      <c r="A56" s="112"/>
      <c r="B56" s="162"/>
      <c r="C56" s="153" t="s">
        <v>79</v>
      </c>
      <c r="D56" s="154"/>
      <c r="E56" s="31" t="s">
        <v>11</v>
      </c>
      <c r="F56" s="38">
        <v>9265.81</v>
      </c>
      <c r="G56" s="38">
        <v>10497.76</v>
      </c>
      <c r="H56" s="38">
        <v>12284.6</v>
      </c>
      <c r="I56" s="38">
        <v>12727.95</v>
      </c>
      <c r="J56" s="31">
        <v>17863.650000000001</v>
      </c>
    </row>
    <row r="57" spans="1:11" ht="63" x14ac:dyDescent="0.25">
      <c r="A57" s="142" t="s">
        <v>39</v>
      </c>
      <c r="B57" s="106" t="s">
        <v>89</v>
      </c>
      <c r="C57" s="35" t="s">
        <v>90</v>
      </c>
      <c r="D57" s="37" t="s">
        <v>91</v>
      </c>
      <c r="E57" s="31" t="s">
        <v>82</v>
      </c>
      <c r="F57" s="36">
        <v>6057</v>
      </c>
      <c r="G57" s="31">
        <v>0</v>
      </c>
      <c r="H57" s="31">
        <v>0</v>
      </c>
      <c r="I57" s="31">
        <v>0</v>
      </c>
      <c r="J57" s="31">
        <v>0</v>
      </c>
    </row>
    <row r="58" spans="1:11" ht="47.25" x14ac:dyDescent="0.25">
      <c r="A58" s="163"/>
      <c r="B58" s="164"/>
      <c r="C58" s="35" t="s">
        <v>90</v>
      </c>
      <c r="D58" s="39" t="s">
        <v>92</v>
      </c>
      <c r="E58" s="31" t="s">
        <v>82</v>
      </c>
      <c r="F58" s="31">
        <v>121</v>
      </c>
      <c r="G58" s="31">
        <v>0</v>
      </c>
      <c r="H58" s="31">
        <v>0</v>
      </c>
      <c r="I58" s="31">
        <v>0</v>
      </c>
      <c r="J58" s="31">
        <v>0</v>
      </c>
    </row>
    <row r="59" spans="1:11" x14ac:dyDescent="0.25">
      <c r="A59" s="143"/>
      <c r="B59" s="107"/>
      <c r="C59" s="153" t="s">
        <v>79</v>
      </c>
      <c r="D59" s="154"/>
      <c r="E59" s="31" t="s">
        <v>11</v>
      </c>
      <c r="F59" s="38">
        <v>5054.08</v>
      </c>
      <c r="G59" s="31">
        <v>0</v>
      </c>
      <c r="H59" s="31">
        <v>0</v>
      </c>
      <c r="I59" s="31">
        <v>0</v>
      </c>
      <c r="J59" s="31">
        <v>0</v>
      </c>
    </row>
    <row r="60" spans="1:11" ht="47.25" x14ac:dyDescent="0.25">
      <c r="A60" s="142" t="s">
        <v>40</v>
      </c>
      <c r="B60" s="161" t="s">
        <v>93</v>
      </c>
      <c r="C60" s="42" t="s">
        <v>94</v>
      </c>
      <c r="D60" s="37" t="s">
        <v>95</v>
      </c>
      <c r="E60" s="31" t="s">
        <v>96</v>
      </c>
      <c r="F60" s="41">
        <v>16125</v>
      </c>
      <c r="G60" s="36">
        <v>15500</v>
      </c>
      <c r="H60" s="36">
        <v>15600</v>
      </c>
      <c r="I60" s="36">
        <v>15700</v>
      </c>
      <c r="J60" s="36">
        <v>15700</v>
      </c>
    </row>
    <row r="61" spans="1:11" ht="47.25" x14ac:dyDescent="0.25">
      <c r="A61" s="163"/>
      <c r="B61" s="165"/>
      <c r="C61" s="42" t="s">
        <v>94</v>
      </c>
      <c r="D61" s="37" t="s">
        <v>92</v>
      </c>
      <c r="E61" s="31" t="s">
        <v>82</v>
      </c>
      <c r="F61" s="41">
        <v>445</v>
      </c>
      <c r="G61" s="31">
        <v>560</v>
      </c>
      <c r="H61" s="31">
        <v>570</v>
      </c>
      <c r="I61" s="31">
        <v>580</v>
      </c>
      <c r="J61" s="31">
        <v>580</v>
      </c>
    </row>
    <row r="62" spans="1:11" x14ac:dyDescent="0.25">
      <c r="A62" s="143"/>
      <c r="B62" s="162"/>
      <c r="C62" s="32" t="s">
        <v>79</v>
      </c>
      <c r="D62" s="32"/>
      <c r="E62" s="31" t="s">
        <v>11</v>
      </c>
      <c r="F62" s="38">
        <v>7761.11</v>
      </c>
      <c r="G62" s="38">
        <v>14315.13</v>
      </c>
      <c r="H62" s="38">
        <v>16751.73</v>
      </c>
      <c r="I62" s="38">
        <v>17356.29</v>
      </c>
      <c r="J62" s="38">
        <v>22491.99</v>
      </c>
      <c r="K62" s="43"/>
    </row>
    <row r="63" spans="1:11" ht="33.75" customHeight="1" x14ac:dyDescent="0.25">
      <c r="A63" s="33"/>
      <c r="B63" s="95" t="s">
        <v>14</v>
      </c>
      <c r="C63" s="96"/>
      <c r="D63" s="97"/>
      <c r="E63" s="34" t="s">
        <v>11</v>
      </c>
      <c r="F63" s="40">
        <v>86614.6</v>
      </c>
      <c r="G63" s="40">
        <v>97634.17</v>
      </c>
      <c r="H63" s="40">
        <v>111678.2</v>
      </c>
      <c r="I63" s="40">
        <v>115708.6</v>
      </c>
      <c r="J63" s="40">
        <v>136251.35</v>
      </c>
    </row>
    <row r="64" spans="1:11" ht="19.5" thickBot="1" x14ac:dyDescent="0.35">
      <c r="A64" s="133" t="s">
        <v>101</v>
      </c>
      <c r="B64" s="133"/>
      <c r="C64" s="133"/>
      <c r="D64" s="133"/>
      <c r="E64" s="133"/>
      <c r="F64" s="133"/>
      <c r="G64" s="133"/>
      <c r="H64" s="133"/>
      <c r="I64" s="133"/>
      <c r="J64" s="133"/>
    </row>
    <row r="65" spans="1:10" ht="79.5" thickTop="1" x14ac:dyDescent="0.25">
      <c r="A65" s="159" t="s">
        <v>10</v>
      </c>
      <c r="B65" s="160" t="s">
        <v>102</v>
      </c>
      <c r="C65" s="44" t="s">
        <v>103</v>
      </c>
      <c r="D65" s="45" t="s">
        <v>104</v>
      </c>
      <c r="E65" s="46" t="s">
        <v>78</v>
      </c>
      <c r="F65" s="47">
        <v>52</v>
      </c>
      <c r="G65" s="47">
        <v>0</v>
      </c>
      <c r="H65" s="47">
        <v>0</v>
      </c>
      <c r="I65" s="47">
        <v>0</v>
      </c>
      <c r="J65" s="47">
        <v>0</v>
      </c>
    </row>
    <row r="66" spans="1:10" ht="22.5" customHeight="1" x14ac:dyDescent="0.25">
      <c r="A66" s="159"/>
      <c r="B66" s="160"/>
      <c r="C66" s="171" t="s">
        <v>106</v>
      </c>
      <c r="D66" s="172"/>
      <c r="E66" s="46" t="s">
        <v>11</v>
      </c>
      <c r="F66" s="48">
        <v>33620.39</v>
      </c>
      <c r="G66" s="47">
        <v>0</v>
      </c>
      <c r="H66" s="47">
        <v>0</v>
      </c>
      <c r="I66" s="47">
        <v>0</v>
      </c>
      <c r="J66" s="47">
        <v>0</v>
      </c>
    </row>
    <row r="67" spans="1:10" ht="78.75" x14ac:dyDescent="0.25">
      <c r="A67" s="159" t="s">
        <v>12</v>
      </c>
      <c r="B67" s="160" t="s">
        <v>107</v>
      </c>
      <c r="C67" s="44" t="s">
        <v>108</v>
      </c>
      <c r="D67" s="45" t="s">
        <v>104</v>
      </c>
      <c r="E67" s="46" t="s">
        <v>78</v>
      </c>
      <c r="F67" s="47">
        <v>19</v>
      </c>
      <c r="G67" s="47">
        <v>0</v>
      </c>
      <c r="H67" s="47">
        <v>0</v>
      </c>
      <c r="I67" s="47">
        <v>0</v>
      </c>
      <c r="J67" s="47">
        <v>0</v>
      </c>
    </row>
    <row r="68" spans="1:10" x14ac:dyDescent="0.25">
      <c r="A68" s="159"/>
      <c r="B68" s="160"/>
      <c r="C68" s="171" t="s">
        <v>106</v>
      </c>
      <c r="D68" s="172"/>
      <c r="E68" s="46" t="s">
        <v>11</v>
      </c>
      <c r="F68" s="48">
        <v>5184.1000000000004</v>
      </c>
      <c r="G68" s="47">
        <v>0</v>
      </c>
      <c r="H68" s="47">
        <v>0</v>
      </c>
      <c r="I68" s="47">
        <v>0</v>
      </c>
      <c r="J68" s="47">
        <v>0</v>
      </c>
    </row>
    <row r="69" spans="1:10" ht="78.75" x14ac:dyDescent="0.25">
      <c r="A69" s="159" t="s">
        <v>13</v>
      </c>
      <c r="B69" s="160" t="s">
        <v>109</v>
      </c>
      <c r="C69" s="44" t="s">
        <v>110</v>
      </c>
      <c r="D69" s="45" t="s">
        <v>104</v>
      </c>
      <c r="E69" s="46" t="s">
        <v>78</v>
      </c>
      <c r="F69" s="47">
        <v>50</v>
      </c>
      <c r="G69" s="47">
        <v>0</v>
      </c>
      <c r="H69" s="47">
        <v>0</v>
      </c>
      <c r="I69" s="47">
        <v>0</v>
      </c>
      <c r="J69" s="47">
        <v>0</v>
      </c>
    </row>
    <row r="70" spans="1:10" x14ac:dyDescent="0.25">
      <c r="A70" s="159"/>
      <c r="B70" s="160"/>
      <c r="C70" s="171" t="s">
        <v>106</v>
      </c>
      <c r="D70" s="172"/>
      <c r="E70" s="46" t="s">
        <v>11</v>
      </c>
      <c r="F70" s="48">
        <v>31409.52</v>
      </c>
      <c r="G70" s="47">
        <v>0</v>
      </c>
      <c r="H70" s="47">
        <v>0</v>
      </c>
      <c r="I70" s="47">
        <v>0</v>
      </c>
      <c r="J70" s="47">
        <v>0</v>
      </c>
    </row>
    <row r="71" spans="1:10" ht="78.75" x14ac:dyDescent="0.25">
      <c r="A71" s="159" t="s">
        <v>28</v>
      </c>
      <c r="B71" s="160" t="s">
        <v>111</v>
      </c>
      <c r="C71" s="44" t="s">
        <v>112</v>
      </c>
      <c r="D71" s="45" t="s">
        <v>104</v>
      </c>
      <c r="E71" s="46" t="s">
        <v>78</v>
      </c>
      <c r="F71" s="47">
        <v>20</v>
      </c>
      <c r="G71" s="47">
        <v>0</v>
      </c>
      <c r="H71" s="47">
        <v>0</v>
      </c>
      <c r="I71" s="47">
        <v>0</v>
      </c>
      <c r="J71" s="47">
        <v>0</v>
      </c>
    </row>
    <row r="72" spans="1:10" x14ac:dyDescent="0.25">
      <c r="A72" s="159"/>
      <c r="B72" s="160"/>
      <c r="C72" s="171" t="s">
        <v>106</v>
      </c>
      <c r="D72" s="172"/>
      <c r="E72" s="46" t="s">
        <v>11</v>
      </c>
      <c r="F72" s="48">
        <v>6022.7</v>
      </c>
      <c r="G72" s="47">
        <v>0</v>
      </c>
      <c r="H72" s="47">
        <v>0</v>
      </c>
      <c r="I72" s="47">
        <v>0</v>
      </c>
      <c r="J72" s="47">
        <v>0</v>
      </c>
    </row>
    <row r="73" spans="1:10" ht="78.75" x14ac:dyDescent="0.25">
      <c r="A73" s="166" t="s">
        <v>39</v>
      </c>
      <c r="B73" s="160" t="s">
        <v>113</v>
      </c>
      <c r="C73" s="44" t="s">
        <v>114</v>
      </c>
      <c r="D73" s="45" t="s">
        <v>104</v>
      </c>
      <c r="E73" s="46" t="s">
        <v>78</v>
      </c>
      <c r="F73" s="47">
        <v>1</v>
      </c>
      <c r="G73" s="47">
        <v>0</v>
      </c>
      <c r="H73" s="47">
        <v>0</v>
      </c>
      <c r="I73" s="47">
        <v>0</v>
      </c>
      <c r="J73" s="47">
        <v>0</v>
      </c>
    </row>
    <row r="74" spans="1:10" x14ac:dyDescent="0.25">
      <c r="A74" s="167"/>
      <c r="B74" s="160"/>
      <c r="C74" s="171" t="s">
        <v>106</v>
      </c>
      <c r="D74" s="172"/>
      <c r="E74" s="46" t="s">
        <v>11</v>
      </c>
      <c r="F74" s="48">
        <v>19091.09</v>
      </c>
      <c r="G74" s="47">
        <v>0</v>
      </c>
      <c r="H74" s="47">
        <v>0</v>
      </c>
      <c r="I74" s="47">
        <v>0</v>
      </c>
      <c r="J74" s="47">
        <v>0</v>
      </c>
    </row>
    <row r="75" spans="1:10" ht="78.75" x14ac:dyDescent="0.25">
      <c r="A75" s="166" t="s">
        <v>40</v>
      </c>
      <c r="B75" s="160" t="s">
        <v>115</v>
      </c>
      <c r="C75" s="44" t="s">
        <v>116</v>
      </c>
      <c r="D75" s="45" t="s">
        <v>104</v>
      </c>
      <c r="E75" s="46" t="s">
        <v>78</v>
      </c>
      <c r="F75" s="47">
        <v>1</v>
      </c>
      <c r="G75" s="47">
        <v>0</v>
      </c>
      <c r="H75" s="47">
        <v>0</v>
      </c>
      <c r="I75" s="47">
        <v>0</v>
      </c>
      <c r="J75" s="47">
        <v>0</v>
      </c>
    </row>
    <row r="76" spans="1:10" x14ac:dyDescent="0.25">
      <c r="A76" s="167"/>
      <c r="B76" s="160"/>
      <c r="C76" s="171" t="s">
        <v>106</v>
      </c>
      <c r="D76" s="172"/>
      <c r="E76" s="46" t="s">
        <v>11</v>
      </c>
      <c r="F76" s="48">
        <v>2943.75</v>
      </c>
      <c r="G76" s="47">
        <v>0</v>
      </c>
      <c r="H76" s="47">
        <v>0</v>
      </c>
      <c r="I76" s="47">
        <v>0</v>
      </c>
      <c r="J76" s="47">
        <v>0</v>
      </c>
    </row>
    <row r="77" spans="1:10" ht="78.75" x14ac:dyDescent="0.25">
      <c r="A77" s="166" t="s">
        <v>42</v>
      </c>
      <c r="B77" s="160" t="s">
        <v>117</v>
      </c>
      <c r="C77" s="44" t="s">
        <v>118</v>
      </c>
      <c r="D77" s="45" t="s">
        <v>104</v>
      </c>
      <c r="E77" s="46" t="s">
        <v>78</v>
      </c>
      <c r="F77" s="47">
        <v>1</v>
      </c>
      <c r="G77" s="47">
        <v>0</v>
      </c>
      <c r="H77" s="47">
        <v>0</v>
      </c>
      <c r="I77" s="47">
        <v>0</v>
      </c>
      <c r="J77" s="47">
        <v>0</v>
      </c>
    </row>
    <row r="78" spans="1:10" x14ac:dyDescent="0.25">
      <c r="A78" s="167"/>
      <c r="B78" s="160"/>
      <c r="C78" s="171" t="s">
        <v>106</v>
      </c>
      <c r="D78" s="172"/>
      <c r="E78" s="46" t="s">
        <v>11</v>
      </c>
      <c r="F78" s="48">
        <v>17835.669999999998</v>
      </c>
      <c r="G78" s="47">
        <v>0</v>
      </c>
      <c r="H78" s="47">
        <v>0</v>
      </c>
      <c r="I78" s="47">
        <v>0</v>
      </c>
      <c r="J78" s="47">
        <v>0</v>
      </c>
    </row>
    <row r="79" spans="1:10" ht="78.75" x14ac:dyDescent="0.25">
      <c r="A79" s="166" t="s">
        <v>44</v>
      </c>
      <c r="B79" s="160" t="s">
        <v>119</v>
      </c>
      <c r="C79" s="44" t="s">
        <v>120</v>
      </c>
      <c r="D79" s="45" t="s">
        <v>104</v>
      </c>
      <c r="E79" s="46" t="s">
        <v>78</v>
      </c>
      <c r="F79" s="47">
        <v>1</v>
      </c>
      <c r="G79" s="47">
        <v>0</v>
      </c>
      <c r="H79" s="47">
        <v>0</v>
      </c>
      <c r="I79" s="47">
        <v>0</v>
      </c>
      <c r="J79" s="47">
        <v>0</v>
      </c>
    </row>
    <row r="80" spans="1:10" x14ac:dyDescent="0.25">
      <c r="A80" s="167"/>
      <c r="B80" s="160"/>
      <c r="C80" s="171" t="s">
        <v>106</v>
      </c>
      <c r="D80" s="172"/>
      <c r="E80" s="46" t="s">
        <v>11</v>
      </c>
      <c r="F80" s="48">
        <v>3419.95</v>
      </c>
      <c r="G80" s="47">
        <v>0</v>
      </c>
      <c r="H80" s="47">
        <v>0</v>
      </c>
      <c r="I80" s="47">
        <v>0</v>
      </c>
      <c r="J80" s="47">
        <v>0</v>
      </c>
    </row>
    <row r="81" spans="1:11" ht="47.25" x14ac:dyDescent="0.25">
      <c r="A81" s="159" t="s">
        <v>47</v>
      </c>
      <c r="B81" s="160" t="s">
        <v>121</v>
      </c>
      <c r="C81" s="44" t="s">
        <v>122</v>
      </c>
      <c r="D81" s="45" t="s">
        <v>123</v>
      </c>
      <c r="E81" s="46" t="s">
        <v>78</v>
      </c>
      <c r="F81" s="48" t="s">
        <v>105</v>
      </c>
      <c r="G81" s="47">
        <v>3</v>
      </c>
      <c r="H81" s="74">
        <f>+G81</f>
        <v>3</v>
      </c>
      <c r="I81" s="74">
        <f>+G81</f>
        <v>3</v>
      </c>
      <c r="J81" s="74">
        <f>+G81</f>
        <v>3</v>
      </c>
    </row>
    <row r="82" spans="1:11" ht="39" customHeight="1" x14ac:dyDescent="0.25">
      <c r="A82" s="159"/>
      <c r="B82" s="160"/>
      <c r="C82" s="171" t="s">
        <v>106</v>
      </c>
      <c r="D82" s="172"/>
      <c r="E82" s="46" t="s">
        <v>11</v>
      </c>
      <c r="F82" s="48" t="s">
        <v>105</v>
      </c>
      <c r="G82" s="72">
        <v>4414.96</v>
      </c>
      <c r="H82" s="75">
        <v>4632.7751973428503</v>
      </c>
      <c r="I82" s="75">
        <v>4806.0643543446413</v>
      </c>
      <c r="J82" s="75">
        <v>11864.26</v>
      </c>
      <c r="K82" s="43"/>
    </row>
    <row r="83" spans="1:11" ht="47.25" x14ac:dyDescent="0.25">
      <c r="A83" s="159" t="s">
        <v>137</v>
      </c>
      <c r="B83" s="160" t="s">
        <v>124</v>
      </c>
      <c r="C83" s="44" t="s">
        <v>125</v>
      </c>
      <c r="D83" s="45" t="s">
        <v>123</v>
      </c>
      <c r="E83" s="46" t="s">
        <v>78</v>
      </c>
      <c r="F83" s="48" t="s">
        <v>105</v>
      </c>
      <c r="G83" s="73">
        <v>107</v>
      </c>
      <c r="H83" s="76">
        <f>+G83</f>
        <v>107</v>
      </c>
      <c r="I83" s="76">
        <f>+G83</f>
        <v>107</v>
      </c>
      <c r="J83" s="76">
        <f>+G83</f>
        <v>107</v>
      </c>
    </row>
    <row r="84" spans="1:11" x14ac:dyDescent="0.25">
      <c r="A84" s="159"/>
      <c r="B84" s="160"/>
      <c r="C84" s="171" t="s">
        <v>106</v>
      </c>
      <c r="D84" s="172"/>
      <c r="E84" s="46" t="s">
        <v>11</v>
      </c>
      <c r="F84" s="48" t="s">
        <v>105</v>
      </c>
      <c r="G84" s="72">
        <v>86091.64</v>
      </c>
      <c r="H84" s="75">
        <v>90339.032401328572</v>
      </c>
      <c r="I84" s="75">
        <v>93718.167822827672</v>
      </c>
      <c r="J84" s="75">
        <v>100776.34</v>
      </c>
      <c r="K84" s="43"/>
    </row>
    <row r="85" spans="1:11" ht="47.25" x14ac:dyDescent="0.25">
      <c r="A85" s="159" t="s">
        <v>138</v>
      </c>
      <c r="B85" s="160" t="s">
        <v>126</v>
      </c>
      <c r="C85" s="44" t="s">
        <v>127</v>
      </c>
      <c r="D85" s="45" t="s">
        <v>128</v>
      </c>
      <c r="E85" s="46" t="s">
        <v>78</v>
      </c>
      <c r="F85" s="48" t="s">
        <v>105</v>
      </c>
      <c r="G85" s="73">
        <v>20</v>
      </c>
      <c r="H85" s="76">
        <f>+G85</f>
        <v>20</v>
      </c>
      <c r="I85" s="76">
        <f>+G85</f>
        <v>20</v>
      </c>
      <c r="J85" s="76">
        <f>+G85</f>
        <v>20</v>
      </c>
    </row>
    <row r="86" spans="1:11" x14ac:dyDescent="0.25">
      <c r="A86" s="159"/>
      <c r="B86" s="160"/>
      <c r="C86" s="171" t="s">
        <v>106</v>
      </c>
      <c r="D86" s="172"/>
      <c r="E86" s="46" t="s">
        <v>11</v>
      </c>
      <c r="F86" s="48" t="s">
        <v>105</v>
      </c>
      <c r="G86" s="72">
        <v>22074.78</v>
      </c>
      <c r="H86" s="75">
        <v>23163.854999999996</v>
      </c>
      <c r="I86" s="75">
        <v>24030.299999999996</v>
      </c>
      <c r="J86" s="75">
        <v>31088.47</v>
      </c>
      <c r="K86" s="43"/>
    </row>
    <row r="87" spans="1:11" ht="63" x14ac:dyDescent="0.25">
      <c r="A87" s="166" t="s">
        <v>139</v>
      </c>
      <c r="B87" s="160" t="s">
        <v>129</v>
      </c>
      <c r="C87" s="44" t="s">
        <v>130</v>
      </c>
      <c r="D87" s="45" t="s">
        <v>131</v>
      </c>
      <c r="E87" s="46" t="s">
        <v>78</v>
      </c>
      <c r="F87" s="48" t="s">
        <v>105</v>
      </c>
      <c r="G87" s="73">
        <v>1</v>
      </c>
      <c r="H87" s="76">
        <f>+G87</f>
        <v>1</v>
      </c>
      <c r="I87" s="76">
        <f>+G87</f>
        <v>1</v>
      </c>
      <c r="J87" s="76">
        <f>+G87</f>
        <v>1</v>
      </c>
    </row>
    <row r="88" spans="1:11" x14ac:dyDescent="0.25">
      <c r="A88" s="167"/>
      <c r="B88" s="160"/>
      <c r="C88" s="171" t="s">
        <v>106</v>
      </c>
      <c r="D88" s="172"/>
      <c r="E88" s="46" t="s">
        <v>11</v>
      </c>
      <c r="F88" s="48" t="s">
        <v>105</v>
      </c>
      <c r="G88" s="72">
        <v>2207.48</v>
      </c>
      <c r="H88" s="75">
        <v>2316.3875986714252</v>
      </c>
      <c r="I88" s="75">
        <v>2403.0321771723206</v>
      </c>
      <c r="J88" s="75">
        <v>9461.2000000000007</v>
      </c>
      <c r="K88" s="43"/>
    </row>
    <row r="89" spans="1:11" ht="63" x14ac:dyDescent="0.25">
      <c r="A89" s="159" t="s">
        <v>140</v>
      </c>
      <c r="B89" s="160" t="s">
        <v>132</v>
      </c>
      <c r="C89" s="44" t="s">
        <v>133</v>
      </c>
      <c r="D89" s="45" t="s">
        <v>131</v>
      </c>
      <c r="E89" s="46" t="s">
        <v>78</v>
      </c>
      <c r="F89" s="48" t="s">
        <v>105</v>
      </c>
      <c r="G89" s="73">
        <v>3</v>
      </c>
      <c r="H89" s="76">
        <f>+G89</f>
        <v>3</v>
      </c>
      <c r="I89" s="76">
        <f>+G89</f>
        <v>3</v>
      </c>
      <c r="J89" s="76">
        <f>+G89</f>
        <v>3</v>
      </c>
    </row>
    <row r="90" spans="1:11" ht="23.25" customHeight="1" x14ac:dyDescent="0.25">
      <c r="A90" s="159"/>
      <c r="B90" s="160"/>
      <c r="C90" s="171" t="s">
        <v>106</v>
      </c>
      <c r="D90" s="172"/>
      <c r="E90" s="46" t="s">
        <v>11</v>
      </c>
      <c r="F90" s="48" t="s">
        <v>105</v>
      </c>
      <c r="G90" s="72">
        <v>22074.78</v>
      </c>
      <c r="H90" s="75">
        <v>23163.854999999996</v>
      </c>
      <c r="I90" s="75">
        <v>24030.299999999996</v>
      </c>
      <c r="J90" s="75">
        <v>31088.47</v>
      </c>
      <c r="K90" s="43"/>
    </row>
    <row r="91" spans="1:11" ht="47.25" x14ac:dyDescent="0.25">
      <c r="A91" s="159" t="s">
        <v>141</v>
      </c>
      <c r="B91" s="160" t="s">
        <v>134</v>
      </c>
      <c r="C91" s="44" t="s">
        <v>135</v>
      </c>
      <c r="D91" s="45" t="s">
        <v>136</v>
      </c>
      <c r="E91" s="46" t="s">
        <v>78</v>
      </c>
      <c r="F91" s="48" t="s">
        <v>105</v>
      </c>
      <c r="G91" s="73">
        <v>20</v>
      </c>
      <c r="H91" s="76">
        <f>+G91</f>
        <v>20</v>
      </c>
      <c r="I91" s="76">
        <f>+G91</f>
        <v>20</v>
      </c>
      <c r="J91" s="76">
        <f>+G91</f>
        <v>20</v>
      </c>
    </row>
    <row r="92" spans="1:11" ht="57.75" customHeight="1" x14ac:dyDescent="0.25">
      <c r="A92" s="159"/>
      <c r="B92" s="160"/>
      <c r="C92" s="171" t="s">
        <v>106</v>
      </c>
      <c r="D92" s="172"/>
      <c r="E92" s="46" t="s">
        <v>11</v>
      </c>
      <c r="F92" s="48" t="s">
        <v>105</v>
      </c>
      <c r="G92" s="72">
        <v>10301.56</v>
      </c>
      <c r="H92" s="75">
        <v>10809.79480265715</v>
      </c>
      <c r="I92" s="75">
        <v>11214.135645655359</v>
      </c>
      <c r="J92" s="75">
        <v>18272.310000000001</v>
      </c>
      <c r="K92" s="43"/>
    </row>
    <row r="93" spans="1:11" ht="39.75" customHeight="1" x14ac:dyDescent="0.25">
      <c r="A93" s="78"/>
      <c r="B93" s="168" t="s">
        <v>14</v>
      </c>
      <c r="C93" s="169"/>
      <c r="D93" s="170"/>
      <c r="E93" s="79" t="s">
        <v>11</v>
      </c>
      <c r="F93" s="77">
        <v>119527.17</v>
      </c>
      <c r="G93" s="80">
        <v>147165.20000000001</v>
      </c>
      <c r="H93" s="77">
        <v>154425.70000000001</v>
      </c>
      <c r="I93" s="77">
        <v>160202</v>
      </c>
      <c r="J93" s="77">
        <v>202551.05</v>
      </c>
    </row>
    <row r="94" spans="1:11" ht="19.5" thickBot="1" x14ac:dyDescent="0.35">
      <c r="A94" s="133" t="s">
        <v>142</v>
      </c>
      <c r="B94" s="133"/>
      <c r="C94" s="133"/>
      <c r="D94" s="133"/>
      <c r="E94" s="133"/>
      <c r="F94" s="133"/>
      <c r="G94" s="133"/>
      <c r="H94" s="133"/>
      <c r="I94" s="133"/>
      <c r="J94" s="133"/>
    </row>
    <row r="95" spans="1:11" ht="126.75" customHeight="1" thickTop="1" x14ac:dyDescent="0.25">
      <c r="A95" s="113" t="s">
        <v>10</v>
      </c>
      <c r="B95" s="109" t="s">
        <v>143</v>
      </c>
      <c r="C95" s="51" t="s">
        <v>145</v>
      </c>
      <c r="D95" s="29" t="s">
        <v>147</v>
      </c>
      <c r="E95" s="29" t="s">
        <v>144</v>
      </c>
      <c r="F95" s="28">
        <v>2670</v>
      </c>
      <c r="G95" s="28">
        <v>2635</v>
      </c>
      <c r="H95" s="28">
        <v>2640</v>
      </c>
      <c r="I95" s="28">
        <v>2645</v>
      </c>
      <c r="J95" s="28">
        <v>2646</v>
      </c>
    </row>
    <row r="96" spans="1:11" ht="67.5" customHeight="1" x14ac:dyDescent="0.25">
      <c r="A96" s="113"/>
      <c r="B96" s="107"/>
      <c r="C96" s="174" t="s">
        <v>146</v>
      </c>
      <c r="D96" s="175"/>
      <c r="E96" s="28" t="s">
        <v>11</v>
      </c>
      <c r="F96" s="52">
        <v>29203.5</v>
      </c>
      <c r="G96" s="52">
        <v>28458.3</v>
      </c>
      <c r="H96" s="52">
        <v>29335.8</v>
      </c>
      <c r="I96" s="52">
        <v>30716.7</v>
      </c>
      <c r="J96" s="52">
        <v>31893.1</v>
      </c>
    </row>
    <row r="97" spans="1:10" ht="32.25" customHeight="1" x14ac:dyDescent="0.25">
      <c r="A97" s="33"/>
      <c r="B97" s="95" t="s">
        <v>14</v>
      </c>
      <c r="C97" s="96"/>
      <c r="D97" s="97"/>
      <c r="E97" s="34" t="s">
        <v>11</v>
      </c>
      <c r="F97" s="196">
        <v>29203.5</v>
      </c>
      <c r="G97" s="196">
        <v>28458.3</v>
      </c>
      <c r="H97" s="196">
        <v>29335.8</v>
      </c>
      <c r="I97" s="196">
        <v>30716.7</v>
      </c>
      <c r="J97" s="196">
        <v>31893.1</v>
      </c>
    </row>
    <row r="98" spans="1:10" ht="16.5" thickBot="1" x14ac:dyDescent="0.3">
      <c r="A98" s="108" t="s">
        <v>148</v>
      </c>
      <c r="B98" s="108"/>
      <c r="C98" s="108"/>
      <c r="D98" s="108"/>
      <c r="E98" s="108"/>
      <c r="F98" s="108"/>
      <c r="G98" s="108"/>
      <c r="H98" s="108"/>
      <c r="I98" s="108"/>
      <c r="J98" s="108"/>
    </row>
    <row r="99" spans="1:10" ht="48" customHeight="1" thickTop="1" x14ac:dyDescent="0.25">
      <c r="A99" s="173" t="s">
        <v>10</v>
      </c>
      <c r="B99" s="160" t="s">
        <v>149</v>
      </c>
      <c r="C99" s="55" t="s">
        <v>166</v>
      </c>
      <c r="D99" s="45" t="s">
        <v>151</v>
      </c>
      <c r="E99" s="46" t="s">
        <v>24</v>
      </c>
      <c r="F99" s="56">
        <v>93845</v>
      </c>
      <c r="G99" s="56">
        <v>95244</v>
      </c>
      <c r="H99" s="56">
        <v>96768</v>
      </c>
      <c r="I99" s="56">
        <v>96768</v>
      </c>
      <c r="J99" s="56">
        <v>96768</v>
      </c>
    </row>
    <row r="100" spans="1:10" x14ac:dyDescent="0.25">
      <c r="A100" s="173"/>
      <c r="B100" s="160"/>
      <c r="C100" s="182" t="s">
        <v>152</v>
      </c>
      <c r="D100" s="183"/>
      <c r="E100" s="46" t="s">
        <v>11</v>
      </c>
      <c r="F100" s="56">
        <v>22871.53</v>
      </c>
      <c r="G100" s="56">
        <v>33120.756000000001</v>
      </c>
      <c r="H100" s="56">
        <f>52106.2*0.69</f>
        <v>35953.277999999998</v>
      </c>
      <c r="I100" s="56">
        <f>53990.9*0.69</f>
        <v>37253.720999999998</v>
      </c>
      <c r="J100" s="56">
        <f>65602*0.69</f>
        <v>45265.38</v>
      </c>
    </row>
    <row r="101" spans="1:10" ht="47.25" customHeight="1" x14ac:dyDescent="0.25">
      <c r="A101" s="127" t="s">
        <v>12</v>
      </c>
      <c r="B101" s="123" t="s">
        <v>153</v>
      </c>
      <c r="C101" s="10" t="s">
        <v>167</v>
      </c>
      <c r="D101" s="11" t="s">
        <v>155</v>
      </c>
      <c r="E101" s="46" t="s">
        <v>24</v>
      </c>
      <c r="F101" s="57">
        <v>216482</v>
      </c>
      <c r="G101" s="57">
        <v>216650</v>
      </c>
      <c r="H101" s="57">
        <v>216820</v>
      </c>
      <c r="I101" s="57">
        <v>216820</v>
      </c>
      <c r="J101" s="57">
        <v>216820</v>
      </c>
    </row>
    <row r="102" spans="1:10" x14ac:dyDescent="0.25">
      <c r="A102" s="128"/>
      <c r="B102" s="124"/>
      <c r="C102" s="180" t="s">
        <v>152</v>
      </c>
      <c r="D102" s="181"/>
      <c r="E102" s="46" t="s">
        <v>11</v>
      </c>
      <c r="F102" s="57">
        <v>4611.1899999999996</v>
      </c>
      <c r="G102" s="57">
        <v>5280.1220000000003</v>
      </c>
      <c r="H102" s="57">
        <f>52106.2*0.11</f>
        <v>5731.6819999999998</v>
      </c>
      <c r="I102" s="57">
        <f>53990.9*0.11</f>
        <v>5938.9989999999998</v>
      </c>
      <c r="J102" s="57">
        <f>65602*0.11</f>
        <v>7216.22</v>
      </c>
    </row>
    <row r="103" spans="1:10" ht="63" x14ac:dyDescent="0.25">
      <c r="A103" s="127" t="s">
        <v>13</v>
      </c>
      <c r="B103" s="123" t="s">
        <v>156</v>
      </c>
      <c r="C103" s="10" t="s">
        <v>157</v>
      </c>
      <c r="D103" s="11" t="s">
        <v>155</v>
      </c>
      <c r="E103" s="46" t="s">
        <v>24</v>
      </c>
      <c r="F103" s="57">
        <v>4074</v>
      </c>
      <c r="G103" s="57">
        <v>3800</v>
      </c>
      <c r="H103" s="57">
        <v>3800</v>
      </c>
      <c r="I103" s="57">
        <v>3800</v>
      </c>
      <c r="J103" s="57">
        <v>3800</v>
      </c>
    </row>
    <row r="104" spans="1:10" x14ac:dyDescent="0.25">
      <c r="A104" s="128"/>
      <c r="B104" s="124"/>
      <c r="C104" s="180" t="s">
        <v>152</v>
      </c>
      <c r="D104" s="181"/>
      <c r="E104" s="46" t="s">
        <v>11</v>
      </c>
      <c r="F104" s="57">
        <v>1210.6500000000001</v>
      </c>
      <c r="G104" s="57">
        <v>1440.0360000000001</v>
      </c>
      <c r="H104" s="57">
        <f>52106.2*0.03</f>
        <v>1563.1859999999999</v>
      </c>
      <c r="I104" s="57">
        <f>53990.9*0.03</f>
        <v>1619.7270000000001</v>
      </c>
      <c r="J104" s="57">
        <f>65602*0.03</f>
        <v>1968.06</v>
      </c>
    </row>
    <row r="105" spans="1:10" ht="47.25" x14ac:dyDescent="0.25">
      <c r="A105" s="127" t="s">
        <v>28</v>
      </c>
      <c r="B105" s="123" t="s">
        <v>158</v>
      </c>
      <c r="C105" s="10" t="s">
        <v>159</v>
      </c>
      <c r="D105" s="11" t="s">
        <v>92</v>
      </c>
      <c r="E105" s="46" t="s">
        <v>24</v>
      </c>
      <c r="F105" s="57">
        <v>1100</v>
      </c>
      <c r="G105" s="57">
        <v>1090</v>
      </c>
      <c r="H105" s="57">
        <v>1090</v>
      </c>
      <c r="I105" s="57">
        <v>1090</v>
      </c>
      <c r="J105" s="57">
        <v>1090</v>
      </c>
    </row>
    <row r="106" spans="1:10" x14ac:dyDescent="0.25">
      <c r="A106" s="128"/>
      <c r="B106" s="124"/>
      <c r="C106" s="178" t="s">
        <v>152</v>
      </c>
      <c r="D106" s="179"/>
      <c r="E106" s="46" t="s">
        <v>11</v>
      </c>
      <c r="F106" s="57">
        <v>7069.37</v>
      </c>
      <c r="G106" s="57">
        <v>8160.1850000000004</v>
      </c>
      <c r="H106" s="57">
        <f>52106.2*0.17</f>
        <v>8858.0540000000001</v>
      </c>
      <c r="I106" s="57">
        <f>53990.9*0.17</f>
        <v>9178.4530000000013</v>
      </c>
      <c r="J106" s="57">
        <f>65602*0.17</f>
        <v>11152.34</v>
      </c>
    </row>
    <row r="107" spans="1:10" ht="47.25" x14ac:dyDescent="0.25">
      <c r="A107" s="127" t="s">
        <v>39</v>
      </c>
      <c r="B107" s="123" t="s">
        <v>50</v>
      </c>
      <c r="C107" s="10" t="s">
        <v>160</v>
      </c>
      <c r="D107" s="11" t="s">
        <v>161</v>
      </c>
      <c r="E107" s="45" t="s">
        <v>162</v>
      </c>
      <c r="F107" s="56">
        <v>8</v>
      </c>
      <c r="G107" s="58">
        <v>0</v>
      </c>
      <c r="H107" s="58">
        <v>0</v>
      </c>
      <c r="I107" s="58">
        <v>0</v>
      </c>
      <c r="J107" s="58">
        <v>0</v>
      </c>
    </row>
    <row r="108" spans="1:10" ht="31.5" customHeight="1" x14ac:dyDescent="0.25">
      <c r="A108" s="128"/>
      <c r="B108" s="124"/>
      <c r="C108" s="176" t="s">
        <v>152</v>
      </c>
      <c r="D108" s="177"/>
      <c r="E108" s="45" t="s">
        <v>11</v>
      </c>
      <c r="F108" s="56">
        <v>5406</v>
      </c>
      <c r="G108" s="58">
        <v>0</v>
      </c>
      <c r="H108" s="58">
        <v>0</v>
      </c>
      <c r="I108" s="58">
        <v>0</v>
      </c>
      <c r="J108" s="58">
        <v>0</v>
      </c>
    </row>
    <row r="109" spans="1:10" ht="31.5" x14ac:dyDescent="0.25">
      <c r="A109" s="127" t="s">
        <v>40</v>
      </c>
      <c r="B109" s="123" t="s">
        <v>163</v>
      </c>
      <c r="C109" s="10" t="s">
        <v>164</v>
      </c>
      <c r="D109" s="16" t="s">
        <v>165</v>
      </c>
      <c r="E109" s="46" t="s">
        <v>24</v>
      </c>
      <c r="F109" s="56">
        <v>50</v>
      </c>
      <c r="G109" s="58">
        <v>0</v>
      </c>
      <c r="H109" s="58">
        <v>0</v>
      </c>
      <c r="I109" s="58">
        <v>0</v>
      </c>
      <c r="J109" s="58">
        <v>0</v>
      </c>
    </row>
    <row r="110" spans="1:10" ht="31.5" customHeight="1" x14ac:dyDescent="0.25">
      <c r="A110" s="128"/>
      <c r="B110" s="124"/>
      <c r="C110" s="176" t="s">
        <v>152</v>
      </c>
      <c r="D110" s="177"/>
      <c r="E110" s="46" t="s">
        <v>11</v>
      </c>
      <c r="F110" s="56">
        <v>415.85</v>
      </c>
      <c r="G110" s="58">
        <v>0</v>
      </c>
      <c r="H110" s="58">
        <v>0</v>
      </c>
      <c r="I110" s="58">
        <v>0</v>
      </c>
      <c r="J110" s="58">
        <v>0</v>
      </c>
    </row>
    <row r="111" spans="1:10" ht="30.75" customHeight="1" x14ac:dyDescent="0.25">
      <c r="A111" s="53"/>
      <c r="B111" s="184" t="s">
        <v>14</v>
      </c>
      <c r="C111" s="185"/>
      <c r="D111" s="186"/>
      <c r="E111" s="54" t="s">
        <v>11</v>
      </c>
      <c r="F111" s="59">
        <v>41584.6</v>
      </c>
      <c r="G111" s="59">
        <v>48001.1</v>
      </c>
      <c r="H111" s="59">
        <v>52106.2</v>
      </c>
      <c r="I111" s="59">
        <v>53990.9</v>
      </c>
      <c r="J111" s="59">
        <v>65602</v>
      </c>
    </row>
    <row r="112" spans="1:10" ht="16.5" thickBot="1" x14ac:dyDescent="0.3">
      <c r="A112" s="108" t="s">
        <v>168</v>
      </c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1:11" ht="48" customHeight="1" thickTop="1" x14ac:dyDescent="0.25">
      <c r="A113" s="173" t="s">
        <v>10</v>
      </c>
      <c r="B113" s="160" t="s">
        <v>149</v>
      </c>
      <c r="C113" s="55" t="s">
        <v>150</v>
      </c>
      <c r="D113" s="45" t="s">
        <v>151</v>
      </c>
      <c r="E113" s="46" t="s">
        <v>24</v>
      </c>
      <c r="F113" s="61">
        <v>34138</v>
      </c>
      <c r="G113" s="61">
        <v>34574</v>
      </c>
      <c r="H113" s="61">
        <v>35127</v>
      </c>
      <c r="I113" s="61">
        <v>35127</v>
      </c>
      <c r="J113" s="61">
        <v>35127</v>
      </c>
    </row>
    <row r="114" spans="1:11" x14ac:dyDescent="0.25">
      <c r="A114" s="173"/>
      <c r="B114" s="160"/>
      <c r="C114" s="182" t="s">
        <v>152</v>
      </c>
      <c r="D114" s="183"/>
      <c r="E114" s="46" t="s">
        <v>11</v>
      </c>
      <c r="F114" s="61">
        <v>13352.4</v>
      </c>
      <c r="G114" s="61">
        <v>16437.060000000001</v>
      </c>
      <c r="H114" s="61">
        <f>27294*0.62</f>
        <v>16922.28</v>
      </c>
      <c r="I114" s="61">
        <f>28292.2*0.62</f>
        <v>17541.164000000001</v>
      </c>
      <c r="J114" s="61">
        <f>35977*0.62</f>
        <v>22305.74</v>
      </c>
    </row>
    <row r="115" spans="1:11" ht="47.25" x14ac:dyDescent="0.25">
      <c r="A115" s="187" t="s">
        <v>12</v>
      </c>
      <c r="B115" s="189" t="s">
        <v>153</v>
      </c>
      <c r="C115" s="60" t="s">
        <v>154</v>
      </c>
      <c r="D115" s="45" t="s">
        <v>155</v>
      </c>
      <c r="E115" s="46" t="s">
        <v>24</v>
      </c>
      <c r="F115" s="61">
        <v>127500</v>
      </c>
      <c r="G115" s="61">
        <v>127500</v>
      </c>
      <c r="H115" s="61">
        <v>127500</v>
      </c>
      <c r="I115" s="61">
        <v>127500</v>
      </c>
      <c r="J115" s="61">
        <v>127500</v>
      </c>
    </row>
    <row r="116" spans="1:11" x14ac:dyDescent="0.25">
      <c r="A116" s="188"/>
      <c r="B116" s="190"/>
      <c r="C116" s="182" t="s">
        <v>152</v>
      </c>
      <c r="D116" s="183"/>
      <c r="E116" s="46" t="s">
        <v>11</v>
      </c>
      <c r="F116" s="61">
        <v>1507.5</v>
      </c>
      <c r="G116" s="61">
        <v>1856.13</v>
      </c>
      <c r="H116" s="61">
        <f>27294*0.07</f>
        <v>1910.5800000000002</v>
      </c>
      <c r="I116" s="61">
        <f>28292.2*0.07</f>
        <v>1980.4540000000002</v>
      </c>
      <c r="J116" s="61">
        <f>35977*0.07</f>
        <v>2518.3900000000003</v>
      </c>
    </row>
    <row r="117" spans="1:11" ht="63" x14ac:dyDescent="0.25">
      <c r="A117" s="187" t="s">
        <v>13</v>
      </c>
      <c r="B117" s="189" t="s">
        <v>156</v>
      </c>
      <c r="C117" s="60" t="s">
        <v>157</v>
      </c>
      <c r="D117" s="45" t="s">
        <v>155</v>
      </c>
      <c r="E117" s="46" t="s">
        <v>24</v>
      </c>
      <c r="F117" s="61">
        <v>5005</v>
      </c>
      <c r="G117" s="61">
        <v>5000</v>
      </c>
      <c r="H117" s="61">
        <v>5000</v>
      </c>
      <c r="I117" s="61">
        <v>5000</v>
      </c>
      <c r="J117" s="61">
        <v>5000</v>
      </c>
    </row>
    <row r="118" spans="1:11" x14ac:dyDescent="0.25">
      <c r="A118" s="188"/>
      <c r="B118" s="190"/>
      <c r="C118" s="182" t="s">
        <v>152</v>
      </c>
      <c r="D118" s="183"/>
      <c r="E118" s="46" t="s">
        <v>11</v>
      </c>
      <c r="F118" s="61">
        <v>1722.9</v>
      </c>
      <c r="G118" s="61">
        <v>2120.29</v>
      </c>
      <c r="H118" s="61">
        <f>27294*0.08</f>
        <v>2183.52</v>
      </c>
      <c r="I118" s="61">
        <f>28292.2*0.08</f>
        <v>2263.3760000000002</v>
      </c>
      <c r="J118" s="61">
        <f>35977*0.08</f>
        <v>2878.16</v>
      </c>
    </row>
    <row r="119" spans="1:11" ht="47.25" x14ac:dyDescent="0.25">
      <c r="A119" s="187" t="s">
        <v>28</v>
      </c>
      <c r="B119" s="189" t="s">
        <v>158</v>
      </c>
      <c r="C119" s="60" t="s">
        <v>159</v>
      </c>
      <c r="D119" s="45" t="s">
        <v>169</v>
      </c>
      <c r="E119" s="46" t="s">
        <v>19</v>
      </c>
      <c r="F119" s="61">
        <v>5190</v>
      </c>
      <c r="G119" s="61">
        <v>5424</v>
      </c>
      <c r="H119" s="61">
        <v>5695</v>
      </c>
      <c r="I119" s="61">
        <v>5695</v>
      </c>
      <c r="J119" s="61">
        <v>5695</v>
      </c>
    </row>
    <row r="120" spans="1:11" x14ac:dyDescent="0.25">
      <c r="A120" s="188"/>
      <c r="B120" s="190"/>
      <c r="C120" s="191" t="s">
        <v>152</v>
      </c>
      <c r="D120" s="192"/>
      <c r="E120" s="46" t="s">
        <v>11</v>
      </c>
      <c r="F120" s="61">
        <v>4953.3999999999996</v>
      </c>
      <c r="G120" s="61">
        <v>6096.72</v>
      </c>
      <c r="H120" s="61">
        <f>27294*0.23</f>
        <v>6277.62</v>
      </c>
      <c r="I120" s="61">
        <f>28292.2*0.23</f>
        <v>6507.2060000000001</v>
      </c>
      <c r="J120" s="61">
        <f>35977*0.23</f>
        <v>8274.7100000000009</v>
      </c>
    </row>
    <row r="121" spans="1:11" ht="36" customHeight="1" x14ac:dyDescent="0.25">
      <c r="A121" s="8"/>
      <c r="B121" s="148" t="s">
        <v>14</v>
      </c>
      <c r="C121" s="149"/>
      <c r="D121" s="150"/>
      <c r="E121" s="8" t="s">
        <v>11</v>
      </c>
      <c r="F121" s="62">
        <v>21536.2</v>
      </c>
      <c r="G121" s="62">
        <v>26510.2</v>
      </c>
      <c r="H121" s="62">
        <v>27294</v>
      </c>
      <c r="I121" s="62">
        <v>28292.2</v>
      </c>
      <c r="J121" s="62">
        <v>35997</v>
      </c>
    </row>
    <row r="122" spans="1:11" ht="16.5" thickBot="1" x14ac:dyDescent="0.3">
      <c r="A122" s="108" t="s">
        <v>170</v>
      </c>
      <c r="B122" s="108"/>
      <c r="C122" s="108"/>
      <c r="D122" s="108"/>
      <c r="E122" s="108"/>
      <c r="F122" s="108"/>
      <c r="G122" s="108"/>
      <c r="H122" s="108"/>
      <c r="I122" s="108"/>
      <c r="J122" s="108"/>
    </row>
    <row r="123" spans="1:11" ht="48" thickTop="1" x14ac:dyDescent="0.25">
      <c r="A123" s="113" t="s">
        <v>10</v>
      </c>
      <c r="B123" s="99" t="s">
        <v>175</v>
      </c>
      <c r="C123" s="35" t="s">
        <v>171</v>
      </c>
      <c r="D123" s="29" t="s">
        <v>172</v>
      </c>
      <c r="E123" s="28" t="s">
        <v>173</v>
      </c>
      <c r="F123" s="64">
        <v>2994856</v>
      </c>
      <c r="G123" s="64">
        <v>4000000</v>
      </c>
      <c r="H123" s="64">
        <v>2900000</v>
      </c>
      <c r="I123" s="64">
        <v>2900000</v>
      </c>
      <c r="J123" s="64">
        <v>2900000</v>
      </c>
    </row>
    <row r="124" spans="1:11" x14ac:dyDescent="0.25">
      <c r="A124" s="113"/>
      <c r="B124" s="101"/>
      <c r="C124" s="193" t="s">
        <v>174</v>
      </c>
      <c r="D124" s="194"/>
      <c r="E124" s="28" t="s">
        <v>11</v>
      </c>
      <c r="F124" s="64">
        <v>54329.4</v>
      </c>
      <c r="G124" s="64">
        <v>53250.400000000001</v>
      </c>
      <c r="H124" s="93">
        <v>53260.800000000003</v>
      </c>
      <c r="I124" s="93">
        <v>55489.4</v>
      </c>
      <c r="J124" s="93">
        <v>57388.6</v>
      </c>
    </row>
    <row r="125" spans="1:11" ht="35.25" customHeight="1" x14ac:dyDescent="0.25">
      <c r="A125" s="33"/>
      <c r="B125" s="95" t="s">
        <v>14</v>
      </c>
      <c r="C125" s="96"/>
      <c r="D125" s="97"/>
      <c r="E125" s="34" t="s">
        <v>11</v>
      </c>
      <c r="F125" s="65">
        <v>54329.4</v>
      </c>
      <c r="G125" s="65">
        <v>53250.400000000001</v>
      </c>
      <c r="H125" s="94">
        <v>53260.800000000003</v>
      </c>
      <c r="I125" s="94">
        <v>55489.4</v>
      </c>
      <c r="J125" s="94">
        <v>57388.6</v>
      </c>
      <c r="K125" s="71"/>
    </row>
    <row r="126" spans="1:11" ht="16.5" thickBot="1" x14ac:dyDescent="0.3">
      <c r="A126" s="108" t="s">
        <v>176</v>
      </c>
      <c r="B126" s="108"/>
      <c r="C126" s="108"/>
      <c r="D126" s="108"/>
      <c r="E126" s="108"/>
      <c r="F126" s="108"/>
      <c r="G126" s="108"/>
      <c r="H126" s="108"/>
      <c r="I126" s="108"/>
      <c r="J126" s="108"/>
    </row>
    <row r="127" spans="1:11" ht="57.75" customHeight="1" thickTop="1" x14ac:dyDescent="0.25">
      <c r="A127" s="113" t="s">
        <v>10</v>
      </c>
      <c r="B127" s="98" t="str">
        <f>+'[1]Норматив затрат  (к бюджету)'!$B$17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(Теория музыки)</v>
      </c>
      <c r="C127" s="66" t="s">
        <v>177</v>
      </c>
      <c r="D127" s="29" t="s">
        <v>178</v>
      </c>
      <c r="E127" s="28" t="s">
        <v>96</v>
      </c>
      <c r="F127" s="69">
        <v>0</v>
      </c>
      <c r="G127" s="64">
        <v>1</v>
      </c>
      <c r="H127" s="64">
        <v>1</v>
      </c>
      <c r="I127" s="64">
        <v>1</v>
      </c>
      <c r="J127" s="64">
        <v>1</v>
      </c>
    </row>
    <row r="128" spans="1:11" ht="105" customHeight="1" x14ac:dyDescent="0.25">
      <c r="A128" s="113"/>
      <c r="B128" s="98"/>
      <c r="C128" s="110" t="s">
        <v>179</v>
      </c>
      <c r="D128" s="111"/>
      <c r="E128" s="28" t="s">
        <v>11</v>
      </c>
      <c r="F128" s="69">
        <v>0</v>
      </c>
      <c r="G128" s="64">
        <v>294.64999999999998</v>
      </c>
      <c r="H128" s="64">
        <v>308.02999999999997</v>
      </c>
      <c r="I128" s="64">
        <v>319.13</v>
      </c>
      <c r="J128" s="64">
        <v>743.9</v>
      </c>
      <c r="K128" s="71"/>
    </row>
    <row r="129" spans="1:11" ht="57" customHeight="1" x14ac:dyDescent="0.25">
      <c r="A129" s="113" t="s">
        <v>12</v>
      </c>
      <c r="B129" s="98" t="str">
        <f>+'[1]Норматив затрат  (к бюджету)'!$B$18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(Теория музыки)</v>
      </c>
      <c r="C129" s="66" t="s">
        <v>177</v>
      </c>
      <c r="D129" s="29" t="s">
        <v>178</v>
      </c>
      <c r="E129" s="28" t="s">
        <v>96</v>
      </c>
      <c r="F129" s="64">
        <v>3</v>
      </c>
      <c r="G129" s="64">
        <v>3</v>
      </c>
      <c r="H129" s="64">
        <v>3</v>
      </c>
      <c r="I129" s="64">
        <v>3</v>
      </c>
      <c r="J129" s="64">
        <v>3</v>
      </c>
      <c r="K129" s="71"/>
    </row>
    <row r="130" spans="1:11" ht="93.75" customHeight="1" x14ac:dyDescent="0.25">
      <c r="A130" s="113"/>
      <c r="B130" s="98"/>
      <c r="C130" s="110" t="s">
        <v>179</v>
      </c>
      <c r="D130" s="111"/>
      <c r="E130" s="28" t="s">
        <v>11</v>
      </c>
      <c r="F130" s="64">
        <v>1117.05</v>
      </c>
      <c r="G130" s="64">
        <v>883.95</v>
      </c>
      <c r="H130" s="64">
        <v>924.09</v>
      </c>
      <c r="I130" s="64">
        <v>957.38</v>
      </c>
      <c r="J130" s="64">
        <v>1382.2</v>
      </c>
      <c r="K130" s="71"/>
    </row>
    <row r="131" spans="1:11" ht="57" customHeight="1" x14ac:dyDescent="0.25">
      <c r="A131" s="113" t="s">
        <v>13</v>
      </c>
      <c r="B131" s="98" t="str">
        <f>+'[1]Норматив затрат  (к бюджету)'!$B$19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(Народное художественное творчество (по видам))</v>
      </c>
      <c r="C131" s="66" t="s">
        <v>180</v>
      </c>
      <c r="D131" s="29" t="s">
        <v>178</v>
      </c>
      <c r="E131" s="28" t="s">
        <v>96</v>
      </c>
      <c r="F131" s="64">
        <v>17</v>
      </c>
      <c r="G131" s="64">
        <v>29</v>
      </c>
      <c r="H131" s="64">
        <v>29</v>
      </c>
      <c r="I131" s="64">
        <v>29</v>
      </c>
      <c r="J131" s="64">
        <v>29</v>
      </c>
      <c r="K131" s="71"/>
    </row>
    <row r="132" spans="1:11" ht="127.5" customHeight="1" x14ac:dyDescent="0.25">
      <c r="A132" s="113"/>
      <c r="B132" s="98"/>
      <c r="C132" s="110" t="s">
        <v>179</v>
      </c>
      <c r="D132" s="111"/>
      <c r="E132" s="28" t="s">
        <v>11</v>
      </c>
      <c r="F132" s="64">
        <v>6458.63</v>
      </c>
      <c r="G132" s="64">
        <v>8499.2099999999991</v>
      </c>
      <c r="H132" s="64">
        <v>8885.17</v>
      </c>
      <c r="I132" s="64">
        <v>9205.2199999999993</v>
      </c>
      <c r="J132" s="64">
        <v>9630</v>
      </c>
      <c r="K132" s="71"/>
    </row>
    <row r="133" spans="1:11" ht="58.5" customHeight="1" x14ac:dyDescent="0.25">
      <c r="A133" s="113" t="s">
        <v>28</v>
      </c>
      <c r="B133" s="98" t="str">
        <f>+'[1]Норматив затрат  (к бюджету)'!$B$20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(Народное художественное творчество (по видам))</v>
      </c>
      <c r="C133" s="66" t="s">
        <v>181</v>
      </c>
      <c r="D133" s="29" t="s">
        <v>178</v>
      </c>
      <c r="E133" s="28" t="s">
        <v>96</v>
      </c>
      <c r="F133" s="64">
        <v>17</v>
      </c>
      <c r="G133" s="64">
        <v>15</v>
      </c>
      <c r="H133" s="64">
        <v>15</v>
      </c>
      <c r="I133" s="64">
        <v>15</v>
      </c>
      <c r="J133" s="64">
        <v>15</v>
      </c>
      <c r="K133" s="71"/>
    </row>
    <row r="134" spans="1:11" ht="123" customHeight="1" x14ac:dyDescent="0.25">
      <c r="A134" s="113"/>
      <c r="B134" s="98"/>
      <c r="C134" s="110" t="s">
        <v>179</v>
      </c>
      <c r="D134" s="111"/>
      <c r="E134" s="28" t="s">
        <v>11</v>
      </c>
      <c r="F134" s="64">
        <v>6458.66</v>
      </c>
      <c r="G134" s="64">
        <v>4400.22</v>
      </c>
      <c r="H134" s="64">
        <v>4600.04</v>
      </c>
      <c r="I134" s="64">
        <v>4765.74</v>
      </c>
      <c r="J134" s="64">
        <v>5190.5</v>
      </c>
      <c r="K134" s="71"/>
    </row>
    <row r="135" spans="1:11" ht="61.5" customHeight="1" x14ac:dyDescent="0.25">
      <c r="A135" s="113" t="s">
        <v>39</v>
      </c>
      <c r="B135" s="98" t="str">
        <f>+'[1]Норматив затрат  (к бюджету)'!$B$21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(Актерское искусство)</v>
      </c>
      <c r="C135" s="66" t="s">
        <v>182</v>
      </c>
      <c r="D135" s="29" t="s">
        <v>178</v>
      </c>
      <c r="E135" s="28" t="s">
        <v>96</v>
      </c>
      <c r="F135" s="64">
        <v>2</v>
      </c>
      <c r="G135" s="64">
        <v>2</v>
      </c>
      <c r="H135" s="64">
        <v>2</v>
      </c>
      <c r="I135" s="70">
        <v>0</v>
      </c>
      <c r="J135" s="70">
        <v>0</v>
      </c>
      <c r="K135" s="71"/>
    </row>
    <row r="136" spans="1:11" ht="93.75" customHeight="1" x14ac:dyDescent="0.25">
      <c r="A136" s="113"/>
      <c r="B136" s="98"/>
      <c r="C136" s="110" t="s">
        <v>179</v>
      </c>
      <c r="D136" s="111"/>
      <c r="E136" s="28" t="s">
        <v>11</v>
      </c>
      <c r="F136" s="64">
        <v>724.57</v>
      </c>
      <c r="G136" s="64">
        <v>589.82000000000005</v>
      </c>
      <c r="H136" s="64">
        <v>616.61</v>
      </c>
      <c r="I136" s="70">
        <v>0</v>
      </c>
      <c r="J136" s="70">
        <v>0</v>
      </c>
      <c r="K136" s="71"/>
    </row>
    <row r="137" spans="1:11" ht="57" customHeight="1" x14ac:dyDescent="0.25">
      <c r="A137" s="113" t="s">
        <v>40</v>
      </c>
      <c r="B137" s="98" t="str">
        <f>+'[1]Норматив затрат  (к бюджету)'!$B$22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(Актерское искусство)</v>
      </c>
      <c r="C137" s="66" t="s">
        <v>183</v>
      </c>
      <c r="D137" s="29" t="s">
        <v>178</v>
      </c>
      <c r="E137" s="28" t="s">
        <v>96</v>
      </c>
      <c r="F137" s="64">
        <v>4</v>
      </c>
      <c r="G137" s="64">
        <v>3</v>
      </c>
      <c r="H137" s="64">
        <v>3</v>
      </c>
      <c r="I137" s="70">
        <v>0</v>
      </c>
      <c r="J137" s="70">
        <v>0</v>
      </c>
      <c r="K137" s="71"/>
    </row>
    <row r="138" spans="1:11" ht="94.5" customHeight="1" x14ac:dyDescent="0.25">
      <c r="A138" s="113"/>
      <c r="B138" s="98" t="str">
        <f>+'[1]Норматив затрат  (к бюджету)'!$B$23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(Инструментальное исполнительство (по видам инструментов))</v>
      </c>
      <c r="C138" s="110" t="s">
        <v>179</v>
      </c>
      <c r="D138" s="111"/>
      <c r="E138" s="28" t="s">
        <v>11</v>
      </c>
      <c r="F138" s="64">
        <v>1576.44</v>
      </c>
      <c r="G138" s="64">
        <v>882.84</v>
      </c>
      <c r="H138" s="64">
        <v>922.93</v>
      </c>
      <c r="I138" s="70">
        <v>0</v>
      </c>
      <c r="J138" s="70">
        <v>0</v>
      </c>
      <c r="K138" s="71"/>
    </row>
    <row r="139" spans="1:11" ht="58.5" customHeight="1" x14ac:dyDescent="0.25">
      <c r="A139" s="113" t="s">
        <v>42</v>
      </c>
      <c r="B139" s="98" t="str">
        <f>+'[1]Норматив затрат  (к бюджету)'!$B$23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(Инструментальное исполнительство (по видам инструментов))</v>
      </c>
      <c r="C139" s="66" t="s">
        <v>184</v>
      </c>
      <c r="D139" s="29" t="s">
        <v>178</v>
      </c>
      <c r="E139" s="28" t="s">
        <v>96</v>
      </c>
      <c r="F139" s="64">
        <v>9</v>
      </c>
      <c r="G139" s="64">
        <v>16</v>
      </c>
      <c r="H139" s="64">
        <v>16</v>
      </c>
      <c r="I139" s="64">
        <v>16</v>
      </c>
      <c r="J139" s="64">
        <v>16</v>
      </c>
      <c r="K139" s="71"/>
    </row>
    <row r="140" spans="1:11" ht="126" customHeight="1" x14ac:dyDescent="0.25">
      <c r="A140" s="113"/>
      <c r="B140" s="98"/>
      <c r="C140" s="110" t="s">
        <v>179</v>
      </c>
      <c r="D140" s="111"/>
      <c r="E140" s="28" t="s">
        <v>11</v>
      </c>
      <c r="F140" s="64">
        <v>3237.38</v>
      </c>
      <c r="G140" s="64">
        <v>4690.29</v>
      </c>
      <c r="H140" s="64">
        <v>4903.28</v>
      </c>
      <c r="I140" s="64">
        <v>5079.8999999999996</v>
      </c>
      <c r="J140" s="64">
        <v>5504.7</v>
      </c>
      <c r="K140" s="71"/>
    </row>
    <row r="141" spans="1:11" ht="57" customHeight="1" x14ac:dyDescent="0.25">
      <c r="A141" s="113" t="s">
        <v>44</v>
      </c>
      <c r="B141" s="98" t="s">
        <v>185</v>
      </c>
      <c r="C141" s="66" t="s">
        <v>186</v>
      </c>
      <c r="D141" s="29" t="s">
        <v>178</v>
      </c>
      <c r="E141" s="28" t="s">
        <v>96</v>
      </c>
      <c r="F141" s="64">
        <v>1</v>
      </c>
      <c r="G141" s="69">
        <v>0</v>
      </c>
      <c r="H141" s="69">
        <v>0</v>
      </c>
      <c r="I141" s="69">
        <v>0</v>
      </c>
      <c r="J141" s="69">
        <v>0</v>
      </c>
      <c r="K141" s="71"/>
    </row>
    <row r="142" spans="1:11" ht="132" customHeight="1" x14ac:dyDescent="0.25">
      <c r="A142" s="113"/>
      <c r="B142" s="98"/>
      <c r="C142" s="110" t="s">
        <v>179</v>
      </c>
      <c r="D142" s="111"/>
      <c r="E142" s="28" t="s">
        <v>11</v>
      </c>
      <c r="F142" s="64">
        <v>349.14368881352459</v>
      </c>
      <c r="G142" s="69">
        <v>0</v>
      </c>
      <c r="H142" s="69">
        <v>0</v>
      </c>
      <c r="I142" s="69">
        <v>0</v>
      </c>
      <c r="J142" s="69">
        <v>0</v>
      </c>
      <c r="K142" s="71"/>
    </row>
    <row r="143" spans="1:11" ht="58.5" customHeight="1" x14ac:dyDescent="0.25">
      <c r="A143" s="113" t="s">
        <v>47</v>
      </c>
      <c r="B143" s="98" t="str">
        <f>+'[1]Норматив затрат  (к бюджету)'!$B$24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(Инструментальное исполнительство (по видам инструментов))</v>
      </c>
      <c r="C143" s="66" t="s">
        <v>187</v>
      </c>
      <c r="D143" s="29" t="s">
        <v>178</v>
      </c>
      <c r="E143" s="28" t="s">
        <v>96</v>
      </c>
      <c r="F143" s="64">
        <v>3</v>
      </c>
      <c r="G143" s="64">
        <v>4</v>
      </c>
      <c r="H143" s="64">
        <v>4</v>
      </c>
      <c r="I143" s="64">
        <v>4</v>
      </c>
      <c r="J143" s="64">
        <v>4</v>
      </c>
      <c r="K143" s="71"/>
    </row>
    <row r="144" spans="1:11" ht="123.75" customHeight="1" x14ac:dyDescent="0.25">
      <c r="A144" s="113"/>
      <c r="B144" s="98"/>
      <c r="C144" s="110" t="s">
        <v>179</v>
      </c>
      <c r="D144" s="111"/>
      <c r="E144" s="28" t="s">
        <v>11</v>
      </c>
      <c r="F144" s="64">
        <v>1117.05</v>
      </c>
      <c r="G144" s="64">
        <v>1176.5999999999999</v>
      </c>
      <c r="H144" s="64">
        <v>1230.04</v>
      </c>
      <c r="I144" s="64">
        <v>1274.3399999999999</v>
      </c>
      <c r="J144" s="64">
        <v>1699.1</v>
      </c>
      <c r="K144" s="71"/>
    </row>
    <row r="145" spans="1:11" ht="90" customHeight="1" x14ac:dyDescent="0.25">
      <c r="A145" s="113" t="s">
        <v>137</v>
      </c>
      <c r="B145" s="98" t="str">
        <f>+'[1]Норматив затрат  (к бюджету)'!$B$25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                 (Вокальное искусство)</v>
      </c>
      <c r="C145" s="66" t="s">
        <v>188</v>
      </c>
      <c r="D145" s="29" t="s">
        <v>178</v>
      </c>
      <c r="E145" s="28" t="s">
        <v>96</v>
      </c>
      <c r="F145" s="64">
        <v>4</v>
      </c>
      <c r="G145" s="64">
        <v>9</v>
      </c>
      <c r="H145" s="64">
        <v>9</v>
      </c>
      <c r="I145" s="64">
        <v>9</v>
      </c>
      <c r="J145" s="64">
        <v>9</v>
      </c>
      <c r="K145" s="71"/>
    </row>
    <row r="146" spans="1:11" ht="73.5" customHeight="1" x14ac:dyDescent="0.25">
      <c r="A146" s="113"/>
      <c r="B146" s="98"/>
      <c r="C146" s="110" t="s">
        <v>179</v>
      </c>
      <c r="D146" s="111"/>
      <c r="E146" s="28" t="s">
        <v>11</v>
      </c>
      <c r="F146" s="64">
        <v>1576.44</v>
      </c>
      <c r="G146" s="64">
        <v>2639.13</v>
      </c>
      <c r="H146" s="64">
        <v>2758.98</v>
      </c>
      <c r="I146" s="64">
        <v>2858.36</v>
      </c>
      <c r="J146" s="64">
        <v>3283.2</v>
      </c>
      <c r="K146" s="71"/>
    </row>
    <row r="147" spans="1:11" ht="54.75" customHeight="1" x14ac:dyDescent="0.25">
      <c r="A147" s="113" t="s">
        <v>138</v>
      </c>
      <c r="B147" s="98" t="str">
        <f>+'[1]Норматив затрат  (к бюджету)'!$B$26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    (Вокальное искусство)</v>
      </c>
      <c r="C147" s="66" t="s">
        <v>189</v>
      </c>
      <c r="D147" s="29" t="s">
        <v>178</v>
      </c>
      <c r="E147" s="28" t="s">
        <v>96</v>
      </c>
      <c r="F147" s="64">
        <v>2</v>
      </c>
      <c r="G147" s="64">
        <v>4</v>
      </c>
      <c r="H147" s="64">
        <v>4</v>
      </c>
      <c r="I147" s="64">
        <v>4</v>
      </c>
      <c r="J147" s="64">
        <v>4</v>
      </c>
      <c r="K147" s="71"/>
    </row>
    <row r="148" spans="1:11" ht="96.75" customHeight="1" x14ac:dyDescent="0.25">
      <c r="A148" s="113"/>
      <c r="B148" s="98"/>
      <c r="C148" s="110" t="s">
        <v>179</v>
      </c>
      <c r="D148" s="111"/>
      <c r="E148" s="28" t="s">
        <v>11</v>
      </c>
      <c r="F148" s="64">
        <v>732.71</v>
      </c>
      <c r="G148" s="64">
        <v>1176.23</v>
      </c>
      <c r="H148" s="64">
        <v>1229.6500000000001</v>
      </c>
      <c r="I148" s="64">
        <v>1273.94</v>
      </c>
      <c r="J148" s="64">
        <v>1698.7</v>
      </c>
      <c r="K148" s="71"/>
    </row>
    <row r="149" spans="1:11" ht="62.25" customHeight="1" x14ac:dyDescent="0.25">
      <c r="A149" s="113" t="s">
        <v>139</v>
      </c>
      <c r="B149" s="98" t="str">
        <f>+'[1]Норматив затрат  (к бюджету)'!$B$27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       (Музыкальное звукооператорское мастерство)</v>
      </c>
      <c r="C149" s="66" t="s">
        <v>190</v>
      </c>
      <c r="D149" s="29" t="s">
        <v>178</v>
      </c>
      <c r="E149" s="28" t="s">
        <v>96</v>
      </c>
      <c r="F149" s="64">
        <v>20</v>
      </c>
      <c r="G149" s="64">
        <v>17</v>
      </c>
      <c r="H149" s="64">
        <v>17</v>
      </c>
      <c r="I149" s="64">
        <v>17</v>
      </c>
      <c r="J149" s="64">
        <v>17</v>
      </c>
      <c r="K149" s="71"/>
    </row>
    <row r="150" spans="1:11" ht="123" customHeight="1" x14ac:dyDescent="0.25">
      <c r="A150" s="113"/>
      <c r="B150" s="98"/>
      <c r="C150" s="110" t="s">
        <v>179</v>
      </c>
      <c r="D150" s="111"/>
      <c r="E150" s="28" t="s">
        <v>11</v>
      </c>
      <c r="F150" s="64">
        <v>3601.05</v>
      </c>
      <c r="G150" s="64">
        <v>1249.1199999999999</v>
      </c>
      <c r="H150" s="64">
        <v>1305.8499999999999</v>
      </c>
      <c r="I150" s="64">
        <v>1352.88</v>
      </c>
      <c r="J150" s="64">
        <v>1777.7</v>
      </c>
      <c r="K150" s="71"/>
    </row>
    <row r="151" spans="1:11" ht="61.5" customHeight="1" x14ac:dyDescent="0.25">
      <c r="A151" s="195" t="s">
        <v>191</v>
      </c>
      <c r="B151" s="98" t="str">
        <f>+'[1]Норматив затрат  (к бюджету)'!$B$28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       (Библиотековедение)</v>
      </c>
      <c r="C151" s="66" t="s">
        <v>192</v>
      </c>
      <c r="D151" s="29" t="s">
        <v>178</v>
      </c>
      <c r="E151" s="28" t="s">
        <v>96</v>
      </c>
      <c r="F151" s="64">
        <v>17</v>
      </c>
      <c r="G151" s="64">
        <v>21</v>
      </c>
      <c r="H151" s="64">
        <v>21</v>
      </c>
      <c r="I151" s="64">
        <v>21</v>
      </c>
      <c r="J151" s="64">
        <v>21</v>
      </c>
      <c r="K151" s="71"/>
    </row>
    <row r="152" spans="1:11" ht="93" customHeight="1" x14ac:dyDescent="0.25">
      <c r="A152" s="195"/>
      <c r="B152" s="98"/>
      <c r="C152" s="110" t="s">
        <v>179</v>
      </c>
      <c r="D152" s="111"/>
      <c r="E152" s="28" t="s">
        <v>11</v>
      </c>
      <c r="F152" s="64">
        <v>3342.23</v>
      </c>
      <c r="G152" s="64">
        <v>1541.77</v>
      </c>
      <c r="H152" s="64">
        <v>1611.79</v>
      </c>
      <c r="I152" s="64">
        <v>1669.85</v>
      </c>
      <c r="J152" s="64">
        <v>2094.6999999999998</v>
      </c>
      <c r="K152" s="71"/>
    </row>
    <row r="153" spans="1:11" ht="57" customHeight="1" x14ac:dyDescent="0.25">
      <c r="A153" s="195" t="s">
        <v>141</v>
      </c>
      <c r="B153" s="98" t="str">
        <f>+'[1]Норматив затрат  (к бюджету)'!$B$29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(Социально -культурная деятельность (по видам))</v>
      </c>
      <c r="C153" s="66" t="s">
        <v>193</v>
      </c>
      <c r="D153" s="29" t="s">
        <v>178</v>
      </c>
      <c r="E153" s="28" t="s">
        <v>96</v>
      </c>
      <c r="F153" s="64">
        <v>21</v>
      </c>
      <c r="G153" s="64">
        <v>24</v>
      </c>
      <c r="H153" s="64">
        <v>24</v>
      </c>
      <c r="I153" s="64">
        <v>24</v>
      </c>
      <c r="J153" s="64">
        <v>24</v>
      </c>
      <c r="K153" s="71"/>
    </row>
    <row r="154" spans="1:11" ht="115.5" customHeight="1" x14ac:dyDescent="0.25">
      <c r="A154" s="195"/>
      <c r="B154" s="98"/>
      <c r="C154" s="110" t="s">
        <v>179</v>
      </c>
      <c r="D154" s="111"/>
      <c r="E154" s="28" t="s">
        <v>11</v>
      </c>
      <c r="F154" s="64">
        <v>7828.1659250840166</v>
      </c>
      <c r="G154" s="64">
        <v>7035.94</v>
      </c>
      <c r="H154" s="64">
        <v>7355.46</v>
      </c>
      <c r="I154" s="64">
        <v>7620.4</v>
      </c>
      <c r="J154" s="64">
        <v>8045.2</v>
      </c>
      <c r="K154" s="71"/>
    </row>
    <row r="155" spans="1:11" ht="59.25" customHeight="1" x14ac:dyDescent="0.25">
      <c r="A155" s="195" t="s">
        <v>194</v>
      </c>
      <c r="B155" s="98" t="str">
        <f>+'[1]Норматив затрат  (к бюджету)'!$B$30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(Социально -культурная деятельность (по видам))</v>
      </c>
      <c r="C155" s="66" t="s">
        <v>195</v>
      </c>
      <c r="D155" s="29" t="s">
        <v>178</v>
      </c>
      <c r="E155" s="28" t="s">
        <v>96</v>
      </c>
      <c r="F155" s="64">
        <v>3</v>
      </c>
      <c r="G155" s="64">
        <v>6</v>
      </c>
      <c r="H155" s="64">
        <v>6</v>
      </c>
      <c r="I155" s="64">
        <v>6</v>
      </c>
      <c r="J155" s="64">
        <v>6</v>
      </c>
      <c r="K155" s="71"/>
    </row>
    <row r="156" spans="1:11" ht="120.75" customHeight="1" x14ac:dyDescent="0.25">
      <c r="A156" s="195"/>
      <c r="B156" s="98"/>
      <c r="C156" s="110" t="s">
        <v>179</v>
      </c>
      <c r="D156" s="111"/>
      <c r="E156" s="28" t="s">
        <v>11</v>
      </c>
      <c r="F156" s="64">
        <v>1117.05</v>
      </c>
      <c r="G156" s="64">
        <v>1761.91</v>
      </c>
      <c r="H156" s="64">
        <v>1841.92</v>
      </c>
      <c r="I156" s="64">
        <v>1908.27</v>
      </c>
      <c r="J156" s="64">
        <v>2333.1</v>
      </c>
      <c r="K156" s="71"/>
    </row>
    <row r="157" spans="1:11" ht="59.25" customHeight="1" x14ac:dyDescent="0.25">
      <c r="A157" s="195" t="s">
        <v>196</v>
      </c>
      <c r="B157" s="98" t="str">
        <f>+'[1]Норматив затрат  (к бюджету)'!$B$31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(Социально -культурная деятельность (по видам))</v>
      </c>
      <c r="C157" s="66" t="s">
        <v>197</v>
      </c>
      <c r="D157" s="29" t="s">
        <v>178</v>
      </c>
      <c r="E157" s="28" t="s">
        <v>96</v>
      </c>
      <c r="F157" s="64">
        <v>35</v>
      </c>
      <c r="G157" s="64">
        <v>31</v>
      </c>
      <c r="H157" s="64">
        <v>31</v>
      </c>
      <c r="I157" s="64">
        <v>31</v>
      </c>
      <c r="J157" s="64">
        <v>31</v>
      </c>
      <c r="K157" s="71"/>
    </row>
    <row r="158" spans="1:11" ht="115.5" customHeight="1" x14ac:dyDescent="0.25">
      <c r="A158" s="195"/>
      <c r="B158" s="98"/>
      <c r="C158" s="110" t="s">
        <v>179</v>
      </c>
      <c r="D158" s="111"/>
      <c r="E158" s="28" t="s">
        <v>11</v>
      </c>
      <c r="F158" s="64">
        <v>4894.1726700335512</v>
      </c>
      <c r="G158" s="64">
        <v>2274.61</v>
      </c>
      <c r="H158" s="64">
        <v>2377.9</v>
      </c>
      <c r="I158" s="64">
        <v>2463.5500000000002</v>
      </c>
      <c r="J158" s="64">
        <v>2888.4</v>
      </c>
      <c r="K158" s="71"/>
    </row>
    <row r="159" spans="1:11" ht="57" customHeight="1" x14ac:dyDescent="0.25">
      <c r="A159" s="195" t="s">
        <v>198</v>
      </c>
      <c r="B159" s="98" t="str">
        <f>+'[1]Норматив затрат  (к бюджету)'!$B$32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(Хоровое дирижирование)</v>
      </c>
      <c r="C159" s="66" t="s">
        <v>199</v>
      </c>
      <c r="D159" s="29" t="s">
        <v>178</v>
      </c>
      <c r="E159" s="28" t="s">
        <v>96</v>
      </c>
      <c r="F159" s="64">
        <v>8</v>
      </c>
      <c r="G159" s="64">
        <v>20</v>
      </c>
      <c r="H159" s="64">
        <v>20</v>
      </c>
      <c r="I159" s="64">
        <v>20</v>
      </c>
      <c r="J159" s="64">
        <v>20</v>
      </c>
      <c r="K159" s="71"/>
    </row>
    <row r="160" spans="1:11" ht="99" customHeight="1" x14ac:dyDescent="0.25">
      <c r="A160" s="195"/>
      <c r="B160" s="98"/>
      <c r="C160" s="110" t="s">
        <v>179</v>
      </c>
      <c r="D160" s="111"/>
      <c r="E160" s="28" t="s">
        <v>11</v>
      </c>
      <c r="F160" s="64">
        <v>2713.29</v>
      </c>
      <c r="G160" s="64">
        <v>5520.73</v>
      </c>
      <c r="H160" s="64">
        <v>6126.67</v>
      </c>
      <c r="I160" s="64">
        <v>6347.35</v>
      </c>
      <c r="J160" s="64">
        <v>6772.2</v>
      </c>
      <c r="K160" s="71"/>
    </row>
    <row r="161" spans="1:12" ht="57" customHeight="1" x14ac:dyDescent="0.25">
      <c r="A161" s="195" t="s">
        <v>200</v>
      </c>
      <c r="B161" s="98" t="str">
        <f>+'[1]Норматив затрат  (к бюджету)'!$B$32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        (Хоровое дирижирование)</v>
      </c>
      <c r="C161" s="66" t="s">
        <v>201</v>
      </c>
      <c r="D161" s="29" t="s">
        <v>178</v>
      </c>
      <c r="E161" s="28" t="s">
        <v>96</v>
      </c>
      <c r="F161" s="64"/>
      <c r="G161" s="64">
        <v>3</v>
      </c>
      <c r="H161" s="64">
        <v>3</v>
      </c>
      <c r="I161" s="64">
        <v>3</v>
      </c>
      <c r="J161" s="64">
        <v>3</v>
      </c>
      <c r="K161" s="71"/>
    </row>
    <row r="162" spans="1:12" ht="106.5" customHeight="1" x14ac:dyDescent="0.25">
      <c r="A162" s="195"/>
      <c r="B162" s="98"/>
      <c r="C162" s="110" t="s">
        <v>179</v>
      </c>
      <c r="D162" s="111"/>
      <c r="E162" s="28" t="s">
        <v>11</v>
      </c>
      <c r="F162" s="64"/>
      <c r="G162" s="64">
        <v>929.1</v>
      </c>
      <c r="H162" s="64">
        <v>971.29</v>
      </c>
      <c r="I162" s="64">
        <v>1006.28</v>
      </c>
      <c r="J162" s="64">
        <v>1431.1</v>
      </c>
      <c r="K162" s="71"/>
    </row>
    <row r="163" spans="1:12" ht="66.75" customHeight="1" x14ac:dyDescent="0.25">
      <c r="A163" s="195" t="s">
        <v>202</v>
      </c>
      <c r="B163" s="98" t="str">
        <f>+'[1]Норматив затрат  (к бюджету)'!$B$33</f>
        <v>Реализация образовательных программ среднего профессионального образования - программ подготовки специалистов среднего звена основное общее образование (Декаративно-прикладное искусство (по видам))</v>
      </c>
      <c r="C163" s="66" t="s">
        <v>203</v>
      </c>
      <c r="D163" s="29" t="s">
        <v>178</v>
      </c>
      <c r="E163" s="28" t="s">
        <v>96</v>
      </c>
      <c r="F163" s="64"/>
      <c r="G163" s="64">
        <v>5</v>
      </c>
      <c r="H163" s="64">
        <v>5</v>
      </c>
      <c r="I163" s="64">
        <v>10</v>
      </c>
      <c r="J163" s="64">
        <v>10</v>
      </c>
      <c r="K163" s="71"/>
    </row>
    <row r="164" spans="1:12" ht="110.25" customHeight="1" x14ac:dyDescent="0.25">
      <c r="A164" s="195"/>
      <c r="B164" s="98"/>
      <c r="C164" s="110" t="s">
        <v>179</v>
      </c>
      <c r="D164" s="111"/>
      <c r="E164" s="28" t="s">
        <v>11</v>
      </c>
      <c r="F164" s="64"/>
      <c r="G164" s="64">
        <v>1470.52</v>
      </c>
      <c r="H164" s="64">
        <v>1537.3</v>
      </c>
      <c r="I164" s="64">
        <v>2390.17</v>
      </c>
      <c r="J164" s="64">
        <v>2815</v>
      </c>
      <c r="K164" s="71"/>
    </row>
    <row r="165" spans="1:12" ht="110.25" customHeight="1" x14ac:dyDescent="0.25">
      <c r="A165" s="195" t="s">
        <v>204</v>
      </c>
      <c r="B165" s="98" t="str">
        <f>+'[1]Норматив затрат  (к бюджету)'!$B$34</f>
        <v>Реализация образовательных программ среднего профессионального образования - программ подготовки специалистов среднего звена среднее общее образование (Декаративно-прикладное искусство (по видам))</v>
      </c>
      <c r="C165" s="66" t="s">
        <v>205</v>
      </c>
      <c r="D165" s="29" t="s">
        <v>178</v>
      </c>
      <c r="E165" s="28" t="s">
        <v>96</v>
      </c>
      <c r="F165" s="64"/>
      <c r="G165" s="64">
        <v>5</v>
      </c>
      <c r="H165" s="64">
        <v>5</v>
      </c>
      <c r="I165" s="64">
        <v>10</v>
      </c>
      <c r="J165" s="64">
        <v>10</v>
      </c>
      <c r="K165" s="71"/>
    </row>
    <row r="166" spans="1:12" ht="31.5" customHeight="1" x14ac:dyDescent="0.25">
      <c r="A166" s="195"/>
      <c r="B166" s="98"/>
      <c r="C166" s="110" t="s">
        <v>179</v>
      </c>
      <c r="D166" s="111"/>
      <c r="E166" s="28" t="s">
        <v>11</v>
      </c>
      <c r="F166" s="64"/>
      <c r="G166" s="64">
        <v>1470.52</v>
      </c>
      <c r="H166" s="64">
        <v>1537.3</v>
      </c>
      <c r="I166" s="64">
        <v>2390.17</v>
      </c>
      <c r="J166" s="64">
        <v>2815</v>
      </c>
      <c r="K166" s="71"/>
    </row>
    <row r="167" spans="1:12" ht="58.5" customHeight="1" x14ac:dyDescent="0.25">
      <c r="A167" s="195" t="s">
        <v>206</v>
      </c>
      <c r="B167" s="98" t="str">
        <f>+'[1]Норматив затрат  (к бюджету)'!$B$35</f>
        <v>Реализация дополнительных предпрофессиональных программ в области искусств (Хореографическое искусство)</v>
      </c>
      <c r="C167" s="66" t="s">
        <v>207</v>
      </c>
      <c r="D167" s="29" t="s">
        <v>178</v>
      </c>
      <c r="E167" s="28" t="s">
        <v>96</v>
      </c>
      <c r="F167" s="64">
        <v>94</v>
      </c>
      <c r="G167" s="64">
        <v>94</v>
      </c>
      <c r="H167" s="64">
        <v>94</v>
      </c>
      <c r="I167" s="64">
        <v>94</v>
      </c>
      <c r="J167" s="64">
        <v>94</v>
      </c>
      <c r="K167" s="71"/>
    </row>
    <row r="168" spans="1:12" ht="65.25" customHeight="1" x14ac:dyDescent="0.25">
      <c r="A168" s="195"/>
      <c r="B168" s="98"/>
      <c r="C168" s="110" t="s">
        <v>179</v>
      </c>
      <c r="D168" s="111"/>
      <c r="E168" s="28" t="s">
        <v>11</v>
      </c>
      <c r="F168" s="64">
        <v>9359.58</v>
      </c>
      <c r="G168" s="64">
        <v>8535.11</v>
      </c>
      <c r="H168" s="64">
        <v>8922.7099999999991</v>
      </c>
      <c r="I168" s="64">
        <v>9244.1</v>
      </c>
      <c r="J168" s="64">
        <v>9668.9</v>
      </c>
      <c r="K168" s="71"/>
    </row>
    <row r="169" spans="1:12" ht="36.75" customHeight="1" x14ac:dyDescent="0.25">
      <c r="A169" s="195" t="s">
        <v>208</v>
      </c>
      <c r="B169" s="98" t="str">
        <f>+'[1]Норматив затрат  (к бюджету)'!$B$36</f>
        <v>Организация показа концертов и концертных программ</v>
      </c>
      <c r="C169" s="66" t="s">
        <v>209</v>
      </c>
      <c r="D169" s="29" t="s">
        <v>128</v>
      </c>
      <c r="E169" s="28" t="s">
        <v>96</v>
      </c>
      <c r="F169" s="64">
        <v>10</v>
      </c>
      <c r="G169" s="64">
        <v>11</v>
      </c>
      <c r="H169" s="64">
        <v>11</v>
      </c>
      <c r="I169" s="64">
        <v>11</v>
      </c>
      <c r="J169" s="64">
        <v>11</v>
      </c>
      <c r="K169" s="71"/>
    </row>
    <row r="170" spans="1:12" ht="31.5" customHeight="1" x14ac:dyDescent="0.25">
      <c r="A170" s="195"/>
      <c r="B170" s="98"/>
      <c r="C170" s="110" t="s">
        <v>179</v>
      </c>
      <c r="D170" s="111"/>
      <c r="E170" s="28" t="s">
        <v>11</v>
      </c>
      <c r="F170" s="64">
        <v>482.5</v>
      </c>
      <c r="G170" s="64">
        <v>576.55999999999995</v>
      </c>
      <c r="H170" s="64">
        <v>602.74</v>
      </c>
      <c r="I170" s="64">
        <v>624.45000000000005</v>
      </c>
      <c r="J170" s="64">
        <v>1049.3</v>
      </c>
      <c r="K170" s="71"/>
    </row>
    <row r="171" spans="1:12" ht="47.25" x14ac:dyDescent="0.25">
      <c r="A171" s="195" t="s">
        <v>210</v>
      </c>
      <c r="B171" s="106" t="str">
        <f>+'[1]Норматив затрат  (к бюджету)'!$B$37</f>
        <v>Предоставление консультационных и методических услуг</v>
      </c>
      <c r="C171" s="67" t="s">
        <v>211</v>
      </c>
      <c r="D171" s="29" t="s">
        <v>92</v>
      </c>
      <c r="E171" s="28" t="s">
        <v>96</v>
      </c>
      <c r="F171" s="64">
        <v>160</v>
      </c>
      <c r="G171" s="69">
        <v>0</v>
      </c>
      <c r="H171" s="69">
        <v>0</v>
      </c>
      <c r="I171" s="69">
        <v>0</v>
      </c>
      <c r="J171" s="69">
        <v>0</v>
      </c>
      <c r="K171" s="71"/>
    </row>
    <row r="172" spans="1:12" ht="31.5" customHeight="1" x14ac:dyDescent="0.25">
      <c r="A172" s="195"/>
      <c r="B172" s="107"/>
      <c r="C172" s="110" t="s">
        <v>179</v>
      </c>
      <c r="D172" s="111"/>
      <c r="E172" s="28" t="s">
        <v>11</v>
      </c>
      <c r="F172" s="64">
        <v>462.78</v>
      </c>
      <c r="G172" s="69">
        <v>0</v>
      </c>
      <c r="H172" s="69">
        <v>0</v>
      </c>
      <c r="I172" s="69">
        <v>0</v>
      </c>
      <c r="J172" s="69">
        <v>0</v>
      </c>
      <c r="K172" s="71"/>
    </row>
    <row r="173" spans="1:12" ht="47.25" x14ac:dyDescent="0.25">
      <c r="A173" s="195" t="s">
        <v>212</v>
      </c>
      <c r="B173" s="106" t="s">
        <v>158</v>
      </c>
      <c r="C173" s="66" t="s">
        <v>213</v>
      </c>
      <c r="D173" s="29" t="s">
        <v>92</v>
      </c>
      <c r="E173" s="28" t="s">
        <v>96</v>
      </c>
      <c r="F173" s="64"/>
      <c r="G173" s="64">
        <v>2</v>
      </c>
      <c r="H173" s="64">
        <v>2</v>
      </c>
      <c r="I173" s="64">
        <v>2</v>
      </c>
      <c r="J173" s="64">
        <v>2</v>
      </c>
      <c r="K173" s="71"/>
    </row>
    <row r="174" spans="1:12" ht="31.5" customHeight="1" x14ac:dyDescent="0.25">
      <c r="A174" s="195"/>
      <c r="B174" s="107"/>
      <c r="C174" s="110" t="s">
        <v>179</v>
      </c>
      <c r="D174" s="111"/>
      <c r="E174" s="28" t="s">
        <v>11</v>
      </c>
      <c r="F174" s="64"/>
      <c r="G174" s="64">
        <v>248.67</v>
      </c>
      <c r="H174" s="64">
        <v>259.95999999999998</v>
      </c>
      <c r="I174" s="64">
        <v>269.32</v>
      </c>
      <c r="J174" s="64">
        <v>694.1</v>
      </c>
      <c r="K174" s="71"/>
      <c r="L174" s="20"/>
    </row>
    <row r="175" spans="1:12" ht="33" customHeight="1" x14ac:dyDescent="0.25">
      <c r="A175" s="33"/>
      <c r="B175" s="95" t="s">
        <v>14</v>
      </c>
      <c r="C175" s="96"/>
      <c r="D175" s="97"/>
      <c r="E175" s="34" t="s">
        <v>11</v>
      </c>
      <c r="F175" s="68">
        <v>57148.89</v>
      </c>
      <c r="G175" s="81">
        <v>57847.5</v>
      </c>
      <c r="H175" s="68">
        <v>60829.71</v>
      </c>
      <c r="I175" s="68">
        <v>63020.800000000003</v>
      </c>
      <c r="J175" s="68">
        <v>71517</v>
      </c>
    </row>
    <row r="176" spans="1:12" ht="16.5" thickBot="1" x14ac:dyDescent="0.3">
      <c r="A176" s="108" t="s">
        <v>214</v>
      </c>
      <c r="B176" s="108"/>
      <c r="C176" s="108"/>
      <c r="D176" s="108"/>
      <c r="E176" s="108"/>
      <c r="F176" s="108"/>
      <c r="G176" s="108"/>
      <c r="H176" s="108"/>
      <c r="I176" s="108"/>
      <c r="J176" s="108"/>
    </row>
    <row r="177" spans="1:12" ht="48" thickTop="1" x14ac:dyDescent="0.25">
      <c r="A177" s="113" t="s">
        <v>10</v>
      </c>
      <c r="B177" s="106" t="s">
        <v>215</v>
      </c>
      <c r="C177" s="82" t="s">
        <v>223</v>
      </c>
      <c r="D177" s="49" t="s">
        <v>220</v>
      </c>
      <c r="E177" s="28" t="s">
        <v>216</v>
      </c>
      <c r="F177" s="64">
        <v>15</v>
      </c>
      <c r="G177" s="64">
        <v>7</v>
      </c>
      <c r="H177" s="64">
        <v>9</v>
      </c>
      <c r="I177" s="64">
        <v>9</v>
      </c>
      <c r="J177" s="64">
        <v>9</v>
      </c>
    </row>
    <row r="178" spans="1:12" x14ac:dyDescent="0.25">
      <c r="A178" s="113"/>
      <c r="B178" s="107"/>
      <c r="C178" s="110" t="s">
        <v>222</v>
      </c>
      <c r="D178" s="111"/>
      <c r="E178" s="28" t="s">
        <v>11</v>
      </c>
      <c r="F178" s="64">
        <v>1369.63</v>
      </c>
      <c r="G178" s="64">
        <v>954.4</v>
      </c>
      <c r="H178" s="64">
        <v>1400.84</v>
      </c>
      <c r="I178" s="64">
        <v>1499.76</v>
      </c>
      <c r="J178" s="64">
        <v>2018.3</v>
      </c>
      <c r="K178" s="71"/>
    </row>
    <row r="179" spans="1:12" ht="47.25" x14ac:dyDescent="0.25">
      <c r="A179" s="112" t="s">
        <v>12</v>
      </c>
      <c r="B179" s="106" t="s">
        <v>215</v>
      </c>
      <c r="C179" s="82" t="s">
        <v>225</v>
      </c>
      <c r="D179" s="49" t="s">
        <v>220</v>
      </c>
      <c r="E179" s="28" t="s">
        <v>216</v>
      </c>
      <c r="F179" s="64">
        <v>20</v>
      </c>
      <c r="G179" s="64">
        <v>27</v>
      </c>
      <c r="H179" s="64">
        <v>28</v>
      </c>
      <c r="I179" s="64">
        <v>28</v>
      </c>
      <c r="J179" s="64">
        <v>28</v>
      </c>
    </row>
    <row r="180" spans="1:12" x14ac:dyDescent="0.25">
      <c r="A180" s="112"/>
      <c r="B180" s="107"/>
      <c r="C180" s="110" t="s">
        <v>222</v>
      </c>
      <c r="D180" s="111"/>
      <c r="E180" s="28" t="s">
        <v>11</v>
      </c>
      <c r="F180" s="64">
        <v>18916.580000000002</v>
      </c>
      <c r="G180" s="64">
        <v>22030.6</v>
      </c>
      <c r="H180" s="64">
        <v>27308.66</v>
      </c>
      <c r="I180" s="64">
        <v>27601.3</v>
      </c>
      <c r="J180" s="64">
        <v>28119.9</v>
      </c>
      <c r="K180" s="71"/>
    </row>
    <row r="181" spans="1:12" ht="47.25" x14ac:dyDescent="0.25">
      <c r="A181" s="112" t="s">
        <v>13</v>
      </c>
      <c r="B181" s="106" t="s">
        <v>215</v>
      </c>
      <c r="C181" s="82" t="s">
        <v>223</v>
      </c>
      <c r="D181" s="49" t="s">
        <v>220</v>
      </c>
      <c r="E181" s="28" t="s">
        <v>216</v>
      </c>
      <c r="F181" s="64">
        <v>41</v>
      </c>
      <c r="G181" s="64">
        <v>45</v>
      </c>
      <c r="H181" s="64">
        <v>45</v>
      </c>
      <c r="I181" s="64">
        <v>45</v>
      </c>
      <c r="J181" s="64">
        <v>45</v>
      </c>
    </row>
    <row r="182" spans="1:12" x14ac:dyDescent="0.25">
      <c r="A182" s="112"/>
      <c r="B182" s="107"/>
      <c r="C182" s="110" t="s">
        <v>226</v>
      </c>
      <c r="D182" s="111"/>
      <c r="E182" s="28" t="s">
        <v>11</v>
      </c>
      <c r="F182" s="64">
        <v>7898.46</v>
      </c>
      <c r="G182" s="64">
        <v>8025.6</v>
      </c>
      <c r="H182" s="64">
        <v>9675.16</v>
      </c>
      <c r="I182" s="64">
        <v>10357.07</v>
      </c>
      <c r="J182" s="64">
        <v>10875.6</v>
      </c>
      <c r="K182" s="71"/>
    </row>
    <row r="183" spans="1:12" ht="63" x14ac:dyDescent="0.25">
      <c r="A183" s="99" t="s">
        <v>28</v>
      </c>
      <c r="B183" s="106" t="s">
        <v>217</v>
      </c>
      <c r="C183" s="82" t="s">
        <v>223</v>
      </c>
      <c r="D183" s="49" t="s">
        <v>221</v>
      </c>
      <c r="E183" s="28" t="s">
        <v>216</v>
      </c>
      <c r="F183" s="83">
        <v>2</v>
      </c>
      <c r="G183" s="64">
        <v>2</v>
      </c>
      <c r="H183" s="64">
        <v>2</v>
      </c>
      <c r="I183" s="64">
        <v>2</v>
      </c>
      <c r="J183" s="64">
        <v>2</v>
      </c>
    </row>
    <row r="184" spans="1:12" x14ac:dyDescent="0.25">
      <c r="A184" s="101"/>
      <c r="B184" s="107"/>
      <c r="C184" s="110" t="s">
        <v>222</v>
      </c>
      <c r="D184" s="111"/>
      <c r="E184" s="28" t="s">
        <v>11</v>
      </c>
      <c r="F184" s="83">
        <v>2912.75</v>
      </c>
      <c r="G184" s="64">
        <v>2713.05</v>
      </c>
      <c r="H184" s="64">
        <v>3587.39</v>
      </c>
      <c r="I184" s="64">
        <v>3843.85</v>
      </c>
      <c r="J184" s="64">
        <v>4362.3999999999996</v>
      </c>
      <c r="K184" s="71"/>
    </row>
    <row r="185" spans="1:12" ht="63" x14ac:dyDescent="0.25">
      <c r="A185" s="99" t="s">
        <v>39</v>
      </c>
      <c r="B185" s="106" t="s">
        <v>217</v>
      </c>
      <c r="C185" s="82" t="s">
        <v>224</v>
      </c>
      <c r="D185" s="49" t="s">
        <v>221</v>
      </c>
      <c r="E185" s="28" t="s">
        <v>216</v>
      </c>
      <c r="F185" s="83">
        <v>2</v>
      </c>
      <c r="G185" s="64">
        <v>2</v>
      </c>
      <c r="H185" s="64">
        <v>2</v>
      </c>
      <c r="I185" s="64">
        <v>2</v>
      </c>
      <c r="J185" s="64">
        <v>2</v>
      </c>
    </row>
    <row r="186" spans="1:12" x14ac:dyDescent="0.25">
      <c r="A186" s="101"/>
      <c r="B186" s="107"/>
      <c r="C186" s="110" t="s">
        <v>222</v>
      </c>
      <c r="D186" s="111"/>
      <c r="E186" s="28" t="s">
        <v>11</v>
      </c>
      <c r="F186" s="83">
        <v>5120.9799999999996</v>
      </c>
      <c r="G186" s="64">
        <v>5539.94</v>
      </c>
      <c r="H186" s="64">
        <v>8370.93</v>
      </c>
      <c r="I186" s="64">
        <v>8557.2099999999991</v>
      </c>
      <c r="J186" s="64">
        <v>9075.7999999999993</v>
      </c>
      <c r="K186" s="71"/>
    </row>
    <row r="187" spans="1:12" ht="47.25" x14ac:dyDescent="0.25">
      <c r="A187" s="99" t="s">
        <v>40</v>
      </c>
      <c r="B187" s="106" t="s">
        <v>218</v>
      </c>
      <c r="C187" s="82" t="s">
        <v>30</v>
      </c>
      <c r="D187" s="49" t="s">
        <v>92</v>
      </c>
      <c r="E187" s="28" t="s">
        <v>216</v>
      </c>
      <c r="F187" s="64">
        <v>80</v>
      </c>
      <c r="G187" s="64">
        <v>32</v>
      </c>
      <c r="H187" s="64">
        <v>42</v>
      </c>
      <c r="I187" s="64">
        <v>45</v>
      </c>
      <c r="J187" s="64">
        <v>45</v>
      </c>
    </row>
    <row r="188" spans="1:12" x14ac:dyDescent="0.25">
      <c r="A188" s="101"/>
      <c r="B188" s="107"/>
      <c r="C188" s="110" t="s">
        <v>222</v>
      </c>
      <c r="D188" s="111"/>
      <c r="E188" s="28" t="s">
        <v>11</v>
      </c>
      <c r="F188" s="64">
        <v>1004</v>
      </c>
      <c r="G188" s="64">
        <v>574.6</v>
      </c>
      <c r="H188" s="64">
        <v>1029.57</v>
      </c>
      <c r="I188" s="64">
        <v>1032.48</v>
      </c>
      <c r="J188" s="64">
        <v>1551.1</v>
      </c>
      <c r="K188" s="71"/>
    </row>
    <row r="189" spans="1:12" ht="47.25" x14ac:dyDescent="0.25">
      <c r="A189" s="99" t="s">
        <v>42</v>
      </c>
      <c r="B189" s="106" t="s">
        <v>219</v>
      </c>
      <c r="C189" s="82" t="s">
        <v>127</v>
      </c>
      <c r="D189" s="49" t="s">
        <v>92</v>
      </c>
      <c r="E189" s="28" t="s">
        <v>216</v>
      </c>
      <c r="F189" s="64">
        <v>10</v>
      </c>
      <c r="G189" s="64">
        <v>7</v>
      </c>
      <c r="H189" s="64">
        <v>2</v>
      </c>
      <c r="I189" s="64">
        <v>2</v>
      </c>
      <c r="J189" s="64">
        <v>2</v>
      </c>
    </row>
    <row r="190" spans="1:12" x14ac:dyDescent="0.25">
      <c r="A190" s="101"/>
      <c r="B190" s="107"/>
      <c r="C190" s="110" t="s">
        <v>222</v>
      </c>
      <c r="D190" s="111"/>
      <c r="E190" s="28" t="s">
        <v>11</v>
      </c>
      <c r="F190" s="64">
        <v>4065.05</v>
      </c>
      <c r="G190" s="64">
        <v>4869.4399999999996</v>
      </c>
      <c r="H190" s="64">
        <v>2786.95</v>
      </c>
      <c r="I190" s="64">
        <v>2955.33</v>
      </c>
      <c r="J190" s="64">
        <v>3473.9</v>
      </c>
      <c r="K190" s="71"/>
    </row>
    <row r="191" spans="1:12" ht="35.25" customHeight="1" x14ac:dyDescent="0.25">
      <c r="A191" s="33"/>
      <c r="B191" s="95" t="s">
        <v>14</v>
      </c>
      <c r="C191" s="96"/>
      <c r="D191" s="97"/>
      <c r="E191" s="34" t="s">
        <v>11</v>
      </c>
      <c r="F191" s="65">
        <v>41287.5</v>
      </c>
      <c r="G191" s="65">
        <v>44707.6</v>
      </c>
      <c r="H191" s="90">
        <v>54159.5</v>
      </c>
      <c r="I191" s="90">
        <v>55847</v>
      </c>
      <c r="J191" s="90">
        <v>59477</v>
      </c>
    </row>
    <row r="192" spans="1:12" ht="16.5" thickBot="1" x14ac:dyDescent="0.3">
      <c r="A192" s="108" t="s">
        <v>227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L192" s="71"/>
    </row>
    <row r="193" spans="1:11" ht="66" customHeight="1" thickTop="1" x14ac:dyDescent="0.25">
      <c r="A193" s="100" t="s">
        <v>10</v>
      </c>
      <c r="B193" s="109" t="s">
        <v>228</v>
      </c>
      <c r="C193" s="84" t="s">
        <v>229</v>
      </c>
      <c r="D193" s="49" t="s">
        <v>230</v>
      </c>
      <c r="E193" s="50" t="s">
        <v>96</v>
      </c>
      <c r="F193" s="87">
        <v>300</v>
      </c>
      <c r="G193" s="87">
        <v>3000</v>
      </c>
      <c r="H193" s="87">
        <v>3000</v>
      </c>
      <c r="I193" s="87">
        <v>3000</v>
      </c>
      <c r="J193" s="87">
        <f>I193</f>
        <v>3000</v>
      </c>
    </row>
    <row r="194" spans="1:11" x14ac:dyDescent="0.25">
      <c r="A194" s="101"/>
      <c r="B194" s="107"/>
      <c r="C194" s="104" t="s">
        <v>231</v>
      </c>
      <c r="D194" s="105"/>
      <c r="E194" s="63" t="s">
        <v>11</v>
      </c>
      <c r="F194" s="88">
        <v>2829.68</v>
      </c>
      <c r="G194" s="88">
        <v>12979.74</v>
      </c>
      <c r="H194" s="88">
        <v>11588.21</v>
      </c>
      <c r="I194" s="88">
        <v>12012.31</v>
      </c>
      <c r="J194" s="88">
        <v>16167.5</v>
      </c>
      <c r="K194" s="20"/>
    </row>
    <row r="195" spans="1:11" ht="62.25" customHeight="1" x14ac:dyDescent="0.25">
      <c r="A195" s="100" t="s">
        <v>12</v>
      </c>
      <c r="B195" s="106" t="s">
        <v>232</v>
      </c>
      <c r="C195" s="82" t="s">
        <v>233</v>
      </c>
      <c r="D195" s="49" t="s">
        <v>230</v>
      </c>
      <c r="E195" s="25" t="s">
        <v>96</v>
      </c>
      <c r="F195" s="63">
        <v>16700</v>
      </c>
      <c r="G195" s="63">
        <v>16700</v>
      </c>
      <c r="H195" s="63">
        <v>16750</v>
      </c>
      <c r="I195" s="63">
        <v>16750</v>
      </c>
      <c r="J195" s="63">
        <f t="shared" ref="J195" si="0">I195</f>
        <v>16750</v>
      </c>
    </row>
    <row r="196" spans="1:11" x14ac:dyDescent="0.25">
      <c r="A196" s="101"/>
      <c r="B196" s="107"/>
      <c r="C196" s="104" t="s">
        <v>231</v>
      </c>
      <c r="D196" s="105"/>
      <c r="E196" s="63" t="s">
        <v>11</v>
      </c>
      <c r="F196" s="88">
        <v>26357.25</v>
      </c>
      <c r="G196" s="88">
        <v>46152.34</v>
      </c>
      <c r="H196" s="88">
        <v>41531.49</v>
      </c>
      <c r="I196" s="88">
        <v>43050.95</v>
      </c>
      <c r="J196" s="88">
        <v>47206.1</v>
      </c>
      <c r="K196" s="20"/>
    </row>
    <row r="197" spans="1:11" ht="62.25" customHeight="1" x14ac:dyDescent="0.25">
      <c r="A197" s="100" t="s">
        <v>13</v>
      </c>
      <c r="B197" s="106" t="s">
        <v>234</v>
      </c>
      <c r="C197" s="82" t="s">
        <v>235</v>
      </c>
      <c r="D197" s="49" t="s">
        <v>236</v>
      </c>
      <c r="E197" s="63" t="s">
        <v>78</v>
      </c>
      <c r="F197" s="63">
        <v>265993</v>
      </c>
      <c r="G197" s="63">
        <v>268993</v>
      </c>
      <c r="H197" s="63">
        <v>271993</v>
      </c>
      <c r="I197" s="63">
        <v>274993</v>
      </c>
      <c r="J197" s="63">
        <f t="shared" ref="J197" si="1">I197</f>
        <v>274993</v>
      </c>
    </row>
    <row r="198" spans="1:11" ht="41.25" customHeight="1" x14ac:dyDescent="0.25">
      <c r="A198" s="101"/>
      <c r="B198" s="107"/>
      <c r="C198" s="104" t="s">
        <v>231</v>
      </c>
      <c r="D198" s="105"/>
      <c r="E198" s="63" t="s">
        <v>11</v>
      </c>
      <c r="F198" s="63">
        <v>9912.5</v>
      </c>
      <c r="G198" s="88">
        <v>28022.55</v>
      </c>
      <c r="H198" s="88">
        <v>25328.69</v>
      </c>
      <c r="I198" s="88">
        <v>26251.919999999998</v>
      </c>
      <c r="J198" s="88">
        <v>30407.1</v>
      </c>
      <c r="K198" s="20"/>
    </row>
    <row r="199" spans="1:11" ht="78.75" customHeight="1" x14ac:dyDescent="0.25">
      <c r="A199" s="100" t="s">
        <v>28</v>
      </c>
      <c r="B199" s="106" t="s">
        <v>237</v>
      </c>
      <c r="C199" s="82" t="s">
        <v>238</v>
      </c>
      <c r="D199" s="49" t="s">
        <v>239</v>
      </c>
      <c r="E199" s="63" t="s">
        <v>78</v>
      </c>
      <c r="F199" s="63">
        <v>5</v>
      </c>
      <c r="G199" s="63">
        <v>5</v>
      </c>
      <c r="H199" s="63">
        <v>5</v>
      </c>
      <c r="I199" s="63">
        <v>5</v>
      </c>
      <c r="J199" s="63">
        <f t="shared" ref="J199" si="2">I199</f>
        <v>5</v>
      </c>
    </row>
    <row r="200" spans="1:11" x14ac:dyDescent="0.25">
      <c r="A200" s="101"/>
      <c r="B200" s="107"/>
      <c r="C200" s="104" t="s">
        <v>231</v>
      </c>
      <c r="D200" s="105"/>
      <c r="E200" s="63" t="s">
        <v>11</v>
      </c>
      <c r="F200" s="63">
        <v>12377.2</v>
      </c>
      <c r="G200" s="63">
        <v>5513.8</v>
      </c>
      <c r="H200" s="88">
        <v>4990.26</v>
      </c>
      <c r="I200" s="88">
        <v>5166.1899999999996</v>
      </c>
      <c r="J200" s="88">
        <v>9321.4</v>
      </c>
      <c r="K200" s="20"/>
    </row>
    <row r="201" spans="1:11" ht="72.75" customHeight="1" x14ac:dyDescent="0.25">
      <c r="A201" s="100" t="s">
        <v>39</v>
      </c>
      <c r="B201" s="106" t="s">
        <v>240</v>
      </c>
      <c r="C201" s="82" t="s">
        <v>241</v>
      </c>
      <c r="D201" s="49" t="s">
        <v>239</v>
      </c>
      <c r="E201" s="63" t="s">
        <v>78</v>
      </c>
      <c r="F201" s="63">
        <v>0</v>
      </c>
      <c r="G201" s="63">
        <v>5</v>
      </c>
      <c r="H201" s="63">
        <v>5</v>
      </c>
      <c r="I201" s="63">
        <v>5</v>
      </c>
      <c r="J201" s="63">
        <f t="shared" ref="J201" si="3">I201</f>
        <v>5</v>
      </c>
    </row>
    <row r="202" spans="1:11" x14ac:dyDescent="0.25">
      <c r="A202" s="101"/>
      <c r="B202" s="107"/>
      <c r="C202" s="104" t="s">
        <v>231</v>
      </c>
      <c r="D202" s="105"/>
      <c r="E202" s="63" t="s">
        <v>11</v>
      </c>
      <c r="F202" s="63">
        <v>0</v>
      </c>
      <c r="G202" s="63">
        <v>10193.700000000001</v>
      </c>
      <c r="H202" s="88">
        <v>9266.86</v>
      </c>
      <c r="I202" s="88">
        <v>9588.2099999999991</v>
      </c>
      <c r="J202" s="88">
        <v>13743.4</v>
      </c>
      <c r="K202" s="20"/>
    </row>
    <row r="203" spans="1:11" ht="47.25" customHeight="1" x14ac:dyDescent="0.25">
      <c r="A203" s="100" t="s">
        <v>40</v>
      </c>
      <c r="B203" s="106" t="s">
        <v>242</v>
      </c>
      <c r="C203" s="51" t="s">
        <v>243</v>
      </c>
      <c r="D203" s="49" t="s">
        <v>244</v>
      </c>
      <c r="E203" s="63" t="s">
        <v>78</v>
      </c>
      <c r="F203" s="63">
        <v>13</v>
      </c>
      <c r="G203" s="63">
        <v>0</v>
      </c>
      <c r="H203" s="63">
        <v>0</v>
      </c>
      <c r="I203" s="63">
        <v>0</v>
      </c>
      <c r="J203" s="63">
        <v>0</v>
      </c>
    </row>
    <row r="204" spans="1:11" x14ac:dyDescent="0.25">
      <c r="A204" s="101"/>
      <c r="B204" s="107"/>
      <c r="C204" s="104" t="s">
        <v>231</v>
      </c>
      <c r="D204" s="105"/>
      <c r="E204" s="63" t="s">
        <v>11</v>
      </c>
      <c r="F204" s="88">
        <v>10856.4</v>
      </c>
      <c r="G204" s="63">
        <v>0</v>
      </c>
      <c r="H204" s="63">
        <v>0</v>
      </c>
      <c r="I204" s="63">
        <v>0</v>
      </c>
      <c r="J204" s="63">
        <v>0</v>
      </c>
    </row>
    <row r="205" spans="1:11" ht="78.75" customHeight="1" x14ac:dyDescent="0.25">
      <c r="A205" s="100" t="s">
        <v>42</v>
      </c>
      <c r="B205" s="106" t="s">
        <v>245</v>
      </c>
      <c r="C205" s="51" t="s">
        <v>246</v>
      </c>
      <c r="D205" s="49" t="s">
        <v>247</v>
      </c>
      <c r="E205" s="63" t="s">
        <v>78</v>
      </c>
      <c r="F205" s="63">
        <v>39</v>
      </c>
      <c r="G205" s="63">
        <v>0</v>
      </c>
      <c r="H205" s="63">
        <v>0</v>
      </c>
      <c r="I205" s="63">
        <v>0</v>
      </c>
      <c r="J205" s="63">
        <v>0</v>
      </c>
    </row>
    <row r="206" spans="1:11" x14ac:dyDescent="0.25">
      <c r="A206" s="101"/>
      <c r="B206" s="107"/>
      <c r="C206" s="104" t="s">
        <v>231</v>
      </c>
      <c r="D206" s="105"/>
      <c r="E206" s="63" t="s">
        <v>11</v>
      </c>
      <c r="F206" s="88">
        <v>9216.08</v>
      </c>
      <c r="G206" s="63">
        <v>0</v>
      </c>
      <c r="H206" s="63">
        <v>0</v>
      </c>
      <c r="I206" s="63">
        <v>0</v>
      </c>
      <c r="J206" s="63">
        <v>0</v>
      </c>
    </row>
    <row r="207" spans="1:11" ht="47.25" x14ac:dyDescent="0.25">
      <c r="A207" s="100" t="s">
        <v>44</v>
      </c>
      <c r="B207" s="106" t="s">
        <v>158</v>
      </c>
      <c r="C207" s="82" t="s">
        <v>248</v>
      </c>
      <c r="D207" s="49" t="s">
        <v>249</v>
      </c>
      <c r="E207" s="25" t="s">
        <v>96</v>
      </c>
      <c r="F207" s="63">
        <v>0</v>
      </c>
      <c r="G207" s="63">
        <v>400</v>
      </c>
      <c r="H207" s="63">
        <v>400</v>
      </c>
      <c r="I207" s="63">
        <v>400</v>
      </c>
      <c r="J207" s="63">
        <f t="shared" ref="J207" si="4">I207</f>
        <v>400</v>
      </c>
    </row>
    <row r="208" spans="1:11" x14ac:dyDescent="0.25">
      <c r="A208" s="101"/>
      <c r="B208" s="107"/>
      <c r="C208" s="104" t="s">
        <v>231</v>
      </c>
      <c r="D208" s="105"/>
      <c r="E208" s="63" t="s">
        <v>11</v>
      </c>
      <c r="F208" s="89">
        <v>0</v>
      </c>
      <c r="G208" s="88">
        <v>5286.84</v>
      </c>
      <c r="H208" s="88">
        <v>4758.1899999999996</v>
      </c>
      <c r="I208" s="88">
        <v>4932.43</v>
      </c>
      <c r="J208" s="88">
        <v>9087.6</v>
      </c>
      <c r="K208" s="20"/>
    </row>
    <row r="209" spans="1:10" ht="33.75" customHeight="1" x14ac:dyDescent="0.25">
      <c r="A209" s="33"/>
      <c r="B209" s="95" t="s">
        <v>14</v>
      </c>
      <c r="C209" s="96"/>
      <c r="D209" s="97"/>
      <c r="E209" s="34" t="s">
        <v>11</v>
      </c>
      <c r="F209" s="86">
        <v>71549.100000000006</v>
      </c>
      <c r="G209" s="86">
        <v>108149</v>
      </c>
      <c r="H209" s="86">
        <v>97463.7</v>
      </c>
      <c r="I209" s="86">
        <v>101002</v>
      </c>
      <c r="J209" s="86">
        <v>125933.1</v>
      </c>
    </row>
    <row r="210" spans="1:10" ht="16.5" thickBot="1" x14ac:dyDescent="0.3">
      <c r="A210" s="108" t="s">
        <v>250</v>
      </c>
      <c r="B210" s="108"/>
      <c r="C210" s="108"/>
      <c r="D210" s="108"/>
      <c r="E210" s="108"/>
      <c r="F210" s="108"/>
      <c r="G210" s="108"/>
      <c r="H210" s="108"/>
      <c r="I210" s="108"/>
      <c r="J210" s="108"/>
    </row>
    <row r="211" spans="1:10" ht="48" customHeight="1" thickTop="1" x14ac:dyDescent="0.25">
      <c r="A211" s="100" t="s">
        <v>10</v>
      </c>
      <c r="B211" s="107" t="s">
        <v>252</v>
      </c>
      <c r="C211" s="92" t="s">
        <v>251</v>
      </c>
      <c r="D211" s="27" t="s">
        <v>123</v>
      </c>
      <c r="E211" s="26" t="s">
        <v>78</v>
      </c>
      <c r="F211" s="91">
        <v>87</v>
      </c>
      <c r="G211" s="91">
        <v>87</v>
      </c>
      <c r="H211" s="91">
        <v>87</v>
      </c>
      <c r="I211" s="91">
        <v>87</v>
      </c>
      <c r="J211" s="91">
        <v>87</v>
      </c>
    </row>
    <row r="212" spans="1:10" x14ac:dyDescent="0.25">
      <c r="A212" s="101"/>
      <c r="B212" s="98"/>
      <c r="C212" s="104" t="s">
        <v>262</v>
      </c>
      <c r="D212" s="105"/>
      <c r="E212" s="63" t="s">
        <v>11</v>
      </c>
      <c r="F212" s="88">
        <v>4522.05</v>
      </c>
      <c r="G212" s="88">
        <v>5815.1</v>
      </c>
      <c r="H212" s="88">
        <v>8440.5</v>
      </c>
      <c r="I212" s="88">
        <v>8752.1</v>
      </c>
      <c r="J212" s="88">
        <v>11510</v>
      </c>
    </row>
    <row r="213" spans="1:10" ht="47.25" customHeight="1" x14ac:dyDescent="0.25">
      <c r="A213" s="100" t="s">
        <v>12</v>
      </c>
      <c r="B213" s="98" t="s">
        <v>253</v>
      </c>
      <c r="C213" s="82" t="s">
        <v>122</v>
      </c>
      <c r="D213" s="49" t="s">
        <v>123</v>
      </c>
      <c r="E213" s="25" t="s">
        <v>78</v>
      </c>
      <c r="F213" s="63">
        <v>5</v>
      </c>
      <c r="G213" s="63">
        <v>23</v>
      </c>
      <c r="H213" s="63">
        <v>23</v>
      </c>
      <c r="I213" s="63">
        <v>23</v>
      </c>
      <c r="J213" s="63">
        <v>23</v>
      </c>
    </row>
    <row r="214" spans="1:10" x14ac:dyDescent="0.25">
      <c r="A214" s="101"/>
      <c r="B214" s="98"/>
      <c r="C214" s="104" t="s">
        <v>262</v>
      </c>
      <c r="D214" s="105"/>
      <c r="E214" s="63" t="s">
        <v>11</v>
      </c>
      <c r="F214" s="88">
        <v>710.6</v>
      </c>
      <c r="G214" s="88">
        <v>1554.38</v>
      </c>
      <c r="H214" s="88">
        <v>2231.3000000000002</v>
      </c>
      <c r="I214" s="88">
        <v>2313.5</v>
      </c>
      <c r="J214" s="88">
        <v>3043</v>
      </c>
    </row>
    <row r="215" spans="1:10" ht="47.25" customHeight="1" x14ac:dyDescent="0.25">
      <c r="A215" s="100" t="s">
        <v>13</v>
      </c>
      <c r="B215" s="98" t="s">
        <v>254</v>
      </c>
      <c r="C215" s="82" t="s">
        <v>125</v>
      </c>
      <c r="D215" s="49" t="s">
        <v>123</v>
      </c>
      <c r="E215" s="63" t="s">
        <v>78</v>
      </c>
      <c r="F215" s="63">
        <v>140</v>
      </c>
      <c r="G215" s="63">
        <v>122</v>
      </c>
      <c r="H215" s="63">
        <v>122</v>
      </c>
      <c r="I215" s="63">
        <v>122</v>
      </c>
      <c r="J215" s="63">
        <v>122</v>
      </c>
    </row>
    <row r="216" spans="1:10" x14ac:dyDescent="0.25">
      <c r="A216" s="101"/>
      <c r="B216" s="98"/>
      <c r="C216" s="104" t="s">
        <v>262</v>
      </c>
      <c r="D216" s="105"/>
      <c r="E216" s="63" t="s">
        <v>11</v>
      </c>
      <c r="F216" s="88">
        <v>13134.96</v>
      </c>
      <c r="G216" s="88">
        <v>15731.1</v>
      </c>
      <c r="H216" s="88">
        <v>11836</v>
      </c>
      <c r="I216" s="88">
        <v>12273</v>
      </c>
      <c r="J216" s="88">
        <v>16141.04</v>
      </c>
    </row>
    <row r="217" spans="1:10" s="30" customFormat="1" ht="52.5" customHeight="1" x14ac:dyDescent="0.25">
      <c r="A217" s="99" t="s">
        <v>28</v>
      </c>
      <c r="B217" s="98" t="s">
        <v>255</v>
      </c>
      <c r="C217" s="102" t="s">
        <v>256</v>
      </c>
      <c r="D217" s="85" t="s">
        <v>258</v>
      </c>
      <c r="E217" s="63" t="s">
        <v>78</v>
      </c>
      <c r="F217" s="63">
        <v>3</v>
      </c>
      <c r="G217" s="63">
        <v>0</v>
      </c>
      <c r="H217" s="89">
        <v>0</v>
      </c>
      <c r="I217" s="89">
        <v>0</v>
      </c>
      <c r="J217" s="89">
        <v>0</v>
      </c>
    </row>
    <row r="218" spans="1:10" x14ac:dyDescent="0.25">
      <c r="A218" s="100"/>
      <c r="B218" s="98"/>
      <c r="C218" s="103"/>
      <c r="D218" s="49" t="s">
        <v>257</v>
      </c>
      <c r="E218" s="63" t="s">
        <v>96</v>
      </c>
      <c r="F218" s="63">
        <v>0</v>
      </c>
      <c r="G218" s="63">
        <v>250</v>
      </c>
      <c r="H218" s="63">
        <v>250</v>
      </c>
      <c r="I218" s="63">
        <v>250</v>
      </c>
      <c r="J218" s="63">
        <v>250</v>
      </c>
    </row>
    <row r="219" spans="1:10" x14ac:dyDescent="0.25">
      <c r="A219" s="101"/>
      <c r="B219" s="98"/>
      <c r="C219" s="104" t="s">
        <v>262</v>
      </c>
      <c r="D219" s="105"/>
      <c r="E219" s="63" t="s">
        <v>11</v>
      </c>
      <c r="F219" s="88">
        <v>478.55</v>
      </c>
      <c r="G219" s="63">
        <v>568.20000000000005</v>
      </c>
      <c r="H219" s="63">
        <v>24254.9</v>
      </c>
      <c r="I219" s="63">
        <v>25150</v>
      </c>
      <c r="J219" s="63">
        <v>33076</v>
      </c>
    </row>
    <row r="220" spans="1:10" s="30" customFormat="1" ht="63" x14ac:dyDescent="0.25">
      <c r="A220" s="100" t="s">
        <v>39</v>
      </c>
      <c r="B220" s="98" t="s">
        <v>259</v>
      </c>
      <c r="C220" s="84" t="s">
        <v>260</v>
      </c>
      <c r="D220" s="49" t="s">
        <v>261</v>
      </c>
      <c r="E220" s="25" t="s">
        <v>78</v>
      </c>
      <c r="F220" s="63">
        <v>4</v>
      </c>
      <c r="G220" s="63">
        <v>4</v>
      </c>
      <c r="H220" s="63">
        <v>4</v>
      </c>
      <c r="I220" s="63">
        <v>4</v>
      </c>
      <c r="J220" s="63">
        <v>4</v>
      </c>
    </row>
    <row r="221" spans="1:10" s="30" customFormat="1" x14ac:dyDescent="0.25">
      <c r="A221" s="101"/>
      <c r="B221" s="98"/>
      <c r="C221" s="104" t="s">
        <v>262</v>
      </c>
      <c r="D221" s="105"/>
      <c r="E221" s="63" t="s">
        <v>11</v>
      </c>
      <c r="F221" s="89">
        <v>19703.7</v>
      </c>
      <c r="G221" s="88">
        <v>21331.4</v>
      </c>
      <c r="H221" s="88">
        <v>388.07</v>
      </c>
      <c r="I221" s="88">
        <v>402.4</v>
      </c>
      <c r="J221" s="88">
        <v>529.5</v>
      </c>
    </row>
    <row r="222" spans="1:10" ht="30" customHeight="1" x14ac:dyDescent="0.25">
      <c r="A222" s="33"/>
      <c r="B222" s="95" t="s">
        <v>14</v>
      </c>
      <c r="C222" s="96"/>
      <c r="D222" s="97"/>
      <c r="E222" s="34" t="s">
        <v>11</v>
      </c>
      <c r="F222" s="86">
        <v>38549.9</v>
      </c>
      <c r="G222" s="86">
        <v>45000.2</v>
      </c>
      <c r="H222" s="86">
        <v>47150.8</v>
      </c>
      <c r="I222" s="86">
        <v>48891</v>
      </c>
      <c r="J222" s="86">
        <v>64299.5</v>
      </c>
    </row>
  </sheetData>
  <mergeCells count="310">
    <mergeCell ref="C172:D172"/>
    <mergeCell ref="C174:D174"/>
    <mergeCell ref="C162:D162"/>
    <mergeCell ref="C164:D164"/>
    <mergeCell ref="C166:D166"/>
    <mergeCell ref="C168:D168"/>
    <mergeCell ref="C170:D170"/>
    <mergeCell ref="C152:D152"/>
    <mergeCell ref="C154:D154"/>
    <mergeCell ref="C156:D156"/>
    <mergeCell ref="C158:D158"/>
    <mergeCell ref="C160:D160"/>
    <mergeCell ref="A173:A174"/>
    <mergeCell ref="B173:B174"/>
    <mergeCell ref="B175:D175"/>
    <mergeCell ref="C128:D128"/>
    <mergeCell ref="C130:D130"/>
    <mergeCell ref="C132:D132"/>
    <mergeCell ref="C134:D134"/>
    <mergeCell ref="C136:D136"/>
    <mergeCell ref="C138:D138"/>
    <mergeCell ref="C140:D140"/>
    <mergeCell ref="C142:D142"/>
    <mergeCell ref="C144:D144"/>
    <mergeCell ref="C146:D146"/>
    <mergeCell ref="C148:D148"/>
    <mergeCell ref="C150:D150"/>
    <mergeCell ref="A167:A168"/>
    <mergeCell ref="B167:B168"/>
    <mergeCell ref="A169:A170"/>
    <mergeCell ref="B169:B170"/>
    <mergeCell ref="A171:A172"/>
    <mergeCell ref="B171:B172"/>
    <mergeCell ref="A161:A162"/>
    <mergeCell ref="B161:B162"/>
    <mergeCell ref="A163:A164"/>
    <mergeCell ref="B163:B164"/>
    <mergeCell ref="A165:A166"/>
    <mergeCell ref="B165:B166"/>
    <mergeCell ref="A155:A156"/>
    <mergeCell ref="B155:B156"/>
    <mergeCell ref="A157:A158"/>
    <mergeCell ref="B157:B158"/>
    <mergeCell ref="A159:A160"/>
    <mergeCell ref="B159:B160"/>
    <mergeCell ref="A149:A150"/>
    <mergeCell ref="B149:B150"/>
    <mergeCell ref="A151:A152"/>
    <mergeCell ref="B151:B152"/>
    <mergeCell ref="A153:A154"/>
    <mergeCell ref="B153:B154"/>
    <mergeCell ref="A143:A144"/>
    <mergeCell ref="B143:B144"/>
    <mergeCell ref="A145:A146"/>
    <mergeCell ref="B145:B146"/>
    <mergeCell ref="A147:A148"/>
    <mergeCell ref="B147:B148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6:J126"/>
    <mergeCell ref="A127:A128"/>
    <mergeCell ref="B127:B128"/>
    <mergeCell ref="A129:A130"/>
    <mergeCell ref="B129:B130"/>
    <mergeCell ref="A122:J122"/>
    <mergeCell ref="A123:A124"/>
    <mergeCell ref="B123:B124"/>
    <mergeCell ref="C124:D124"/>
    <mergeCell ref="B125:D125"/>
    <mergeCell ref="A117:A118"/>
    <mergeCell ref="B117:B118"/>
    <mergeCell ref="A119:A120"/>
    <mergeCell ref="B119:B120"/>
    <mergeCell ref="C118:D118"/>
    <mergeCell ref="B121:D121"/>
    <mergeCell ref="C120:D120"/>
    <mergeCell ref="A112:J112"/>
    <mergeCell ref="A113:A114"/>
    <mergeCell ref="B113:B114"/>
    <mergeCell ref="A115:A116"/>
    <mergeCell ref="B115:B116"/>
    <mergeCell ref="C114:D114"/>
    <mergeCell ref="C116:D116"/>
    <mergeCell ref="C108:D108"/>
    <mergeCell ref="C106:D106"/>
    <mergeCell ref="C104:D104"/>
    <mergeCell ref="C102:D102"/>
    <mergeCell ref="C100:D100"/>
    <mergeCell ref="A109:A110"/>
    <mergeCell ref="B109:B110"/>
    <mergeCell ref="B111:D111"/>
    <mergeCell ref="C110:D110"/>
    <mergeCell ref="A103:A104"/>
    <mergeCell ref="B103:B104"/>
    <mergeCell ref="A105:A106"/>
    <mergeCell ref="B105:B106"/>
    <mergeCell ref="A107:A108"/>
    <mergeCell ref="B107:B108"/>
    <mergeCell ref="A98:J98"/>
    <mergeCell ref="A99:A100"/>
    <mergeCell ref="B99:B100"/>
    <mergeCell ref="A101:A102"/>
    <mergeCell ref="B101:B102"/>
    <mergeCell ref="A94:J94"/>
    <mergeCell ref="A95:A96"/>
    <mergeCell ref="B95:B96"/>
    <mergeCell ref="C96:D96"/>
    <mergeCell ref="B97:D97"/>
    <mergeCell ref="B93:D93"/>
    <mergeCell ref="C68:D68"/>
    <mergeCell ref="C66:D66"/>
    <mergeCell ref="C92:D92"/>
    <mergeCell ref="C90:D90"/>
    <mergeCell ref="C88:D88"/>
    <mergeCell ref="C86:D86"/>
    <mergeCell ref="C84:D84"/>
    <mergeCell ref="C82:D82"/>
    <mergeCell ref="C80:D80"/>
    <mergeCell ref="C78:D78"/>
    <mergeCell ref="C76:D76"/>
    <mergeCell ref="C74:D74"/>
    <mergeCell ref="C72:D72"/>
    <mergeCell ref="C70:D70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64:J64"/>
    <mergeCell ref="A65:A66"/>
    <mergeCell ref="B65:B66"/>
    <mergeCell ref="A67:A68"/>
    <mergeCell ref="B67:B68"/>
    <mergeCell ref="A53:A54"/>
    <mergeCell ref="A55:A56"/>
    <mergeCell ref="B53:B54"/>
    <mergeCell ref="B55:B56"/>
    <mergeCell ref="A57:A59"/>
    <mergeCell ref="B57:B59"/>
    <mergeCell ref="A60:A62"/>
    <mergeCell ref="B60:B62"/>
    <mergeCell ref="C54:D54"/>
    <mergeCell ref="C56:D56"/>
    <mergeCell ref="C59:D59"/>
    <mergeCell ref="B63:D63"/>
    <mergeCell ref="A51:A52"/>
    <mergeCell ref="B51:B52"/>
    <mergeCell ref="A49:A50"/>
    <mergeCell ref="B49:B50"/>
    <mergeCell ref="A48:J48"/>
    <mergeCell ref="B17:D17"/>
    <mergeCell ref="B47:D47"/>
    <mergeCell ref="C50:D50"/>
    <mergeCell ref="C52:D52"/>
    <mergeCell ref="C20:D20"/>
    <mergeCell ref="C22:D22"/>
    <mergeCell ref="C24:D24"/>
    <mergeCell ref="C26:D26"/>
    <mergeCell ref="C29:D29"/>
    <mergeCell ref="A42:A43"/>
    <mergeCell ref="B42:B43"/>
    <mergeCell ref="A44:A46"/>
    <mergeCell ref="B44:B46"/>
    <mergeCell ref="C44:C45"/>
    <mergeCell ref="C43:D43"/>
    <mergeCell ref="C46:D46"/>
    <mergeCell ref="A36:A38"/>
    <mergeCell ref="B36:B38"/>
    <mergeCell ref="C36:C37"/>
    <mergeCell ref="A39:A41"/>
    <mergeCell ref="B39:B41"/>
    <mergeCell ref="C39:C40"/>
    <mergeCell ref="C38:D38"/>
    <mergeCell ref="C41:D41"/>
    <mergeCell ref="C27:C28"/>
    <mergeCell ref="A30:A32"/>
    <mergeCell ref="B30:B32"/>
    <mergeCell ref="C30:C31"/>
    <mergeCell ref="A33:A35"/>
    <mergeCell ref="B33:B35"/>
    <mergeCell ref="C33:C34"/>
    <mergeCell ref="C32:D32"/>
    <mergeCell ref="C35:D35"/>
    <mergeCell ref="C16:D16"/>
    <mergeCell ref="A23:A24"/>
    <mergeCell ref="B23:B24"/>
    <mergeCell ref="A25:A26"/>
    <mergeCell ref="B25:B26"/>
    <mergeCell ref="A27:A29"/>
    <mergeCell ref="B27:B29"/>
    <mergeCell ref="A18:J18"/>
    <mergeCell ref="A19:A20"/>
    <mergeCell ref="B19:B20"/>
    <mergeCell ref="A21:A22"/>
    <mergeCell ref="B21:B22"/>
    <mergeCell ref="A176:J176"/>
    <mergeCell ref="A177:A178"/>
    <mergeCell ref="B177:B178"/>
    <mergeCell ref="A179:A180"/>
    <mergeCell ref="B179:B180"/>
    <mergeCell ref="A1:J1"/>
    <mergeCell ref="A4:J4"/>
    <mergeCell ref="A5:A6"/>
    <mergeCell ref="B5:B6"/>
    <mergeCell ref="A7:A8"/>
    <mergeCell ref="B7:B8"/>
    <mergeCell ref="C6:D6"/>
    <mergeCell ref="C8:D8"/>
    <mergeCell ref="A15:A16"/>
    <mergeCell ref="B15:B16"/>
    <mergeCell ref="A9:A10"/>
    <mergeCell ref="B9:B10"/>
    <mergeCell ref="A11:A12"/>
    <mergeCell ref="B11:B12"/>
    <mergeCell ref="A13:A14"/>
    <mergeCell ref="B13:B14"/>
    <mergeCell ref="C10:D10"/>
    <mergeCell ref="C12:D12"/>
    <mergeCell ref="C14:D14"/>
    <mergeCell ref="C180:D180"/>
    <mergeCell ref="C178:D178"/>
    <mergeCell ref="A187:A188"/>
    <mergeCell ref="B187:B188"/>
    <mergeCell ref="A189:A190"/>
    <mergeCell ref="B189:B190"/>
    <mergeCell ref="C190:D190"/>
    <mergeCell ref="C188:D188"/>
    <mergeCell ref="B191:D191"/>
    <mergeCell ref="A181:A182"/>
    <mergeCell ref="B181:B182"/>
    <mergeCell ref="A183:A184"/>
    <mergeCell ref="B183:B184"/>
    <mergeCell ref="A185:A186"/>
    <mergeCell ref="B185:B186"/>
    <mergeCell ref="A201:A202"/>
    <mergeCell ref="A199:A200"/>
    <mergeCell ref="A197:A198"/>
    <mergeCell ref="A195:A196"/>
    <mergeCell ref="A192:J192"/>
    <mergeCell ref="A193:A194"/>
    <mergeCell ref="C186:D186"/>
    <mergeCell ref="C184:D184"/>
    <mergeCell ref="C182:D182"/>
    <mergeCell ref="B207:B208"/>
    <mergeCell ref="B209:D209"/>
    <mergeCell ref="A210:J210"/>
    <mergeCell ref="A211:A212"/>
    <mergeCell ref="B211:B212"/>
    <mergeCell ref="C212:D212"/>
    <mergeCell ref="B193:B194"/>
    <mergeCell ref="C194:D194"/>
    <mergeCell ref="B195:B196"/>
    <mergeCell ref="C196:D196"/>
    <mergeCell ref="B197:B198"/>
    <mergeCell ref="C198:D198"/>
    <mergeCell ref="C200:D200"/>
    <mergeCell ref="B199:B200"/>
    <mergeCell ref="C202:D202"/>
    <mergeCell ref="B201:B202"/>
    <mergeCell ref="B203:B204"/>
    <mergeCell ref="C204:D204"/>
    <mergeCell ref="B205:B206"/>
    <mergeCell ref="C206:D206"/>
    <mergeCell ref="C208:D208"/>
    <mergeCell ref="A207:A208"/>
    <mergeCell ref="A205:A206"/>
    <mergeCell ref="A203:A204"/>
    <mergeCell ref="B222:D222"/>
    <mergeCell ref="B217:B219"/>
    <mergeCell ref="A217:A219"/>
    <mergeCell ref="C217:C218"/>
    <mergeCell ref="A220:A221"/>
    <mergeCell ref="B220:B221"/>
    <mergeCell ref="C221:D221"/>
    <mergeCell ref="C219:D219"/>
    <mergeCell ref="A213:A214"/>
    <mergeCell ref="B213:B214"/>
    <mergeCell ref="C214:D214"/>
    <mergeCell ref="A215:A216"/>
    <mergeCell ref="B215:B216"/>
    <mergeCell ref="C216:D216"/>
  </mergeCells>
  <conditionalFormatting sqref="E1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2017-11-16T01:27:24Z</dcterms:modified>
</cp:coreProperties>
</file>