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Sheet1!$7:$7</definedName>
  </definedNames>
  <calcPr calcId="125725"/>
</workbook>
</file>

<file path=xl/calcChain.xml><?xml version="1.0" encoding="utf-8"?>
<calcChain xmlns="http://schemas.openxmlformats.org/spreadsheetml/2006/main">
  <c r="J16" i="1"/>
  <c r="J18"/>
  <c r="I18"/>
  <c r="I26"/>
  <c r="I29" s="1"/>
  <c r="J20"/>
  <c r="L20"/>
  <c r="M20"/>
  <c r="I16"/>
  <c r="H18"/>
  <c r="J30"/>
  <c r="I30"/>
  <c r="H30"/>
  <c r="J26"/>
  <c r="H26"/>
  <c r="J22"/>
  <c r="I22"/>
  <c r="H22"/>
  <c r="I20"/>
  <c r="H20"/>
  <c r="N20"/>
  <c r="N26"/>
  <c r="N22"/>
  <c r="J10" l="1"/>
  <c r="I10"/>
  <c r="H10"/>
  <c r="J12"/>
  <c r="I12"/>
  <c r="H12"/>
  <c r="M12"/>
  <c r="K12"/>
  <c r="L12"/>
  <c r="M10"/>
  <c r="L10"/>
  <c r="G29" l="1"/>
  <c r="H29"/>
  <c r="H31" s="1"/>
  <c r="I31"/>
  <c r="J29"/>
  <c r="J31" s="1"/>
  <c r="F29"/>
  <c r="F10" l="1"/>
</calcChain>
</file>

<file path=xl/sharedStrings.xml><?xml version="1.0" encoding="utf-8"?>
<sst xmlns="http://schemas.openxmlformats.org/spreadsheetml/2006/main" count="93" uniqueCount="58">
  <si>
    <t>Наименование государственной услуги (работы)</t>
  </si>
  <si>
    <t>Коды</t>
  </si>
  <si>
    <t>Наименование показателя</t>
  </si>
  <si>
    <t>Единица измерения</t>
  </si>
  <si>
    <t>Факт за отчетный год</t>
  </si>
  <si>
    <t>Оценка за текущий год</t>
  </si>
  <si>
    <t>План на очередной год</t>
  </si>
  <si>
    <t>План на 1-й год планового периода</t>
  </si>
  <si>
    <t>План на 2-й год планового периода</t>
  </si>
  <si>
    <t>Объем субсидий на финансовое обеспечение оказания государственных услуг (выполнения работ)</t>
  </si>
  <si>
    <t>тыс. руб.</t>
  </si>
  <si>
    <t>Итого по министерству (ведомству) или государственной программе</t>
  </si>
  <si>
    <t>ИТОГО субсидий на оказание государственных услуг (выполнение работ)</t>
  </si>
  <si>
    <t>№ п/п</t>
  </si>
  <si>
    <t>1.1.</t>
  </si>
  <si>
    <t>1.2.</t>
  </si>
  <si>
    <t>Сведения о планируемых объемах оказания государственных услуг (работ) государственными бюджетными и автономными учреждениями субъекта Российской Федерации, а также о планируемых объемах субсидий на их финансовое обеспечение</t>
  </si>
  <si>
    <t>Министрество труда и социальной политики Магаданской области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</si>
  <si>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</si>
  <si>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19001000100000001007101</t>
  </si>
  <si>
    <t>610 1002 2150100580 600</t>
  </si>
  <si>
    <t>610 1002 2150100580 621</t>
  </si>
  <si>
    <t xml:space="preserve">единица </t>
  </si>
  <si>
    <t>Количество принятых заявлений о предоставлении услуг, Количество оказанных консультаций при личном обращении, Количество оказаных консультаций при обращении по телефону, Количество полученных заявителями готовых результатов услуг в МФЦ, Количество оказаных иных услуг</t>
  </si>
  <si>
    <t>Обеспечение дополнительных мер соц.поддержки (реализация месячных социальных проездных билетов)</t>
  </si>
  <si>
    <t>Количество реализованных месячных социальных проездных билетов</t>
  </si>
  <si>
    <t>штук</t>
  </si>
  <si>
    <t>Оформление универсальных электронных карт</t>
  </si>
  <si>
    <t>1.3.</t>
  </si>
  <si>
    <t>Количество граждан, обратившихся за получением универсальных электронных карт, Количество выданных электронных карт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</si>
  <si>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</si>
  <si>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610 1002 2150100580 611</t>
  </si>
  <si>
    <t>22031000000000001006100</t>
  </si>
  <si>
    <t>Количество оказанных социально-бытовых услуг, социально-медицинских услуг,  социально-психологических услуг, социально-педагогических услуг, социально-правовых услуг</t>
  </si>
  <si>
    <t>1.4.</t>
  </si>
  <si>
    <t>1.5.</t>
  </si>
  <si>
    <t>22030000000000001007100</t>
  </si>
  <si>
    <t>Граждане пожилого возраста и инвалиды, дети-инвалиды, семьи с детьми, находящиеся в трудной жизненной ситуации, добровольные пожарные и члены их семей, дружинники и члены их семей, нуждающиеся в оздоровлении и реабилитации</t>
  </si>
  <si>
    <t>Количество оказанных оздоровительно-реабилитационных услуг</t>
  </si>
  <si>
    <t>Койко-день</t>
  </si>
  <si>
    <t>1.6.</t>
  </si>
  <si>
    <t>1.7.</t>
  </si>
  <si>
    <t>1.8.</t>
  </si>
  <si>
    <t>1.9.</t>
  </si>
  <si>
    <t>Услуги, предоставляемые в форме социального обслуживания на дому (социально-бытовые, социально-мединцинские, социально-психологические,социально-педагогические, социально-трудовые, социально-правовые, услуги в целях повышения коммуникативного потенциала получателей социальных услуг, имеющих ограничения жизнедеятельности)</t>
  </si>
  <si>
    <t>Срочные социальные услуги</t>
  </si>
  <si>
    <t>Услуга социального такси</t>
  </si>
  <si>
    <t xml:space="preserve">Организация перевозок пассажиров на маршрутах наземного городского и (или) пригородного и (или) междугородного и (или) межмуниципального пассажирского транспорта общего пользования </t>
  </si>
  <si>
    <t>Количество маршрутов</t>
  </si>
  <si>
    <t>Количество совершенных поездок социального такси</t>
  </si>
  <si>
    <t>22032000000000002004100</t>
  </si>
  <si>
    <t>Количество оказанных срочных услуг</t>
  </si>
  <si>
    <t>Количество оказанных социально-бытовых услуг, социально-медицинских услуг,  социально-психологических услуг, социально-педагогических услуг, социально-правовых услуг, услуг в целях повышения коммуникативного потенциала, услуг в социально-реабилитационном отделении</t>
  </si>
  <si>
    <t>-</t>
  </si>
  <si>
    <t>Проект 2018</t>
  </si>
  <si>
    <t>Приложение к письму Минтруда от 21 ноября 2017 г. № _______________</t>
  </si>
  <si>
    <t>Исп.: Дуденко Е.В.</t>
  </si>
  <si>
    <t>Тел.: 62-90-31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</si>
</sst>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justify" vertical="top"/>
    </xf>
    <xf numFmtId="0" fontId="2" fillId="0" borderId="3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2" fontId="2" fillId="2" borderId="16" xfId="0" applyNumberFormat="1" applyFont="1" applyFill="1" applyBorder="1" applyAlignment="1" applyProtection="1">
      <alignment horizontal="center" vertical="center"/>
    </xf>
    <xf numFmtId="2" fontId="2" fillId="2" borderId="1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2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2" fontId="2" fillId="0" borderId="7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top"/>
    </xf>
    <xf numFmtId="49" fontId="2" fillId="0" borderId="1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top" wrapText="1"/>
    </xf>
    <xf numFmtId="10" fontId="5" fillId="0" borderId="0" xfId="1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>
      <pane ySplit="7" topLeftCell="A29" activePane="bottomLeft" state="frozen"/>
      <selection pane="bottomLeft" activeCell="B37" sqref="B37"/>
    </sheetView>
  </sheetViews>
  <sheetFormatPr defaultRowHeight="12.75"/>
  <cols>
    <col min="1" max="1" width="7.42578125" style="40" bestFit="1" customWidth="1"/>
    <col min="2" max="2" width="37" style="40" customWidth="1"/>
    <col min="3" max="3" width="28.42578125" style="40" customWidth="1"/>
    <col min="4" max="4" width="25.42578125" style="40" customWidth="1"/>
    <col min="5" max="5" width="10.140625" style="40" customWidth="1"/>
    <col min="6" max="6" width="9.5703125" style="40" customWidth="1"/>
    <col min="7" max="7" width="9.85546875" style="40" customWidth="1"/>
    <col min="8" max="8" width="11.140625" style="40" customWidth="1"/>
    <col min="9" max="10" width="10" style="40" customWidth="1"/>
    <col min="11" max="13" width="9.5703125" style="40" hidden="1" customWidth="1"/>
    <col min="14" max="14" width="0" style="40" hidden="1" customWidth="1"/>
    <col min="15" max="16384" width="9.140625" style="40"/>
  </cols>
  <sheetData>
    <row r="1" spans="1:13" ht="15.75">
      <c r="J1" s="59" t="s">
        <v>55</v>
      </c>
    </row>
    <row r="2" spans="1:13">
      <c r="J2" s="41"/>
    </row>
    <row r="3" spans="1:13">
      <c r="J3" s="41"/>
    </row>
    <row r="5" spans="1:13" ht="31.5" customHeight="1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</row>
    <row r="7" spans="1:13" ht="48" customHeight="1">
      <c r="A7" s="6" t="s">
        <v>13</v>
      </c>
      <c r="B7" s="27" t="s">
        <v>0</v>
      </c>
      <c r="C7" s="28" t="s">
        <v>1</v>
      </c>
      <c r="D7" s="28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27" t="s">
        <v>8</v>
      </c>
      <c r="K7" s="40" t="s">
        <v>54</v>
      </c>
      <c r="L7" s="40">
        <v>2019</v>
      </c>
      <c r="M7" s="40">
        <v>2020</v>
      </c>
    </row>
    <row r="8" spans="1:13" ht="24.75" thickBot="1">
      <c r="A8" s="5">
        <v>1</v>
      </c>
      <c r="B8" s="42" t="s">
        <v>17</v>
      </c>
      <c r="C8" s="21" t="s">
        <v>20</v>
      </c>
      <c r="D8" s="43"/>
      <c r="E8" s="43"/>
      <c r="F8" s="43"/>
      <c r="G8" s="43"/>
      <c r="H8" s="22"/>
      <c r="I8" s="43"/>
      <c r="J8" s="43"/>
    </row>
    <row r="9" spans="1:13" ht="125.25" customHeight="1">
      <c r="A9" s="44" t="s">
        <v>14</v>
      </c>
      <c r="B9" s="37" t="s">
        <v>18</v>
      </c>
      <c r="C9" s="45" t="s">
        <v>19</v>
      </c>
      <c r="D9" s="13" t="s">
        <v>23</v>
      </c>
      <c r="E9" s="14" t="s">
        <v>22</v>
      </c>
      <c r="F9" s="14">
        <v>182829</v>
      </c>
      <c r="G9" s="14">
        <v>182700</v>
      </c>
      <c r="H9" s="14">
        <v>182700</v>
      </c>
      <c r="I9" s="14">
        <v>182700</v>
      </c>
      <c r="J9" s="15">
        <v>182700</v>
      </c>
    </row>
    <row r="10" spans="1:13" ht="48">
      <c r="A10" s="33"/>
      <c r="B10" s="35"/>
      <c r="C10" s="46" t="s">
        <v>21</v>
      </c>
      <c r="D10" s="1" t="s">
        <v>9</v>
      </c>
      <c r="E10" s="7" t="s">
        <v>10</v>
      </c>
      <c r="F10" s="10">
        <f>93507.5-F12-F14</f>
        <v>87257.114000000001</v>
      </c>
      <c r="G10" s="7">
        <v>83929.78</v>
      </c>
      <c r="H10" s="23">
        <f>91629.4-4039.48</f>
        <v>87589.92</v>
      </c>
      <c r="I10" s="23">
        <f>92391-4069.06</f>
        <v>88321.94</v>
      </c>
      <c r="J10" s="24">
        <f>95467.9-4188.55</f>
        <v>91279.349999999991</v>
      </c>
      <c r="K10" s="47">
        <v>91629.4</v>
      </c>
      <c r="L10" s="47">
        <f>91629.4+595+166.6</f>
        <v>92391</v>
      </c>
      <c r="M10" s="47">
        <f>92391+2403.8+673.1</f>
        <v>95467.900000000009</v>
      </c>
    </row>
    <row r="11" spans="1:13" ht="37.5" customHeight="1">
      <c r="A11" s="48" t="s">
        <v>15</v>
      </c>
      <c r="B11" s="49" t="s">
        <v>24</v>
      </c>
      <c r="C11" s="50" t="s">
        <v>53</v>
      </c>
      <c r="D11" s="1" t="s">
        <v>25</v>
      </c>
      <c r="E11" s="7" t="s">
        <v>26</v>
      </c>
      <c r="F11" s="7">
        <v>37103</v>
      </c>
      <c r="G11" s="7">
        <v>37100</v>
      </c>
      <c r="H11" s="7">
        <v>37100</v>
      </c>
      <c r="I11" s="7">
        <v>37100</v>
      </c>
      <c r="J11" s="16">
        <v>37100</v>
      </c>
    </row>
    <row r="12" spans="1:13" ht="51" customHeight="1">
      <c r="A12" s="34"/>
      <c r="B12" s="35"/>
      <c r="C12" s="46" t="s">
        <v>21</v>
      </c>
      <c r="D12" s="1" t="s">
        <v>9</v>
      </c>
      <c r="E12" s="7" t="s">
        <v>10</v>
      </c>
      <c r="F12" s="10">
        <v>4995.9620000000004</v>
      </c>
      <c r="G12" s="7">
        <v>3874.62</v>
      </c>
      <c r="H12" s="23">
        <f>3874.62+164.86</f>
        <v>4039.48</v>
      </c>
      <c r="I12" s="23">
        <f>4039.48+29.58</f>
        <v>4069.06</v>
      </c>
      <c r="J12" s="24">
        <f>4069.06+119.49</f>
        <v>4188.55</v>
      </c>
      <c r="K12" s="40">
        <f>(2288.5+1956.7)/103*4</f>
        <v>164.86213592233008</v>
      </c>
      <c r="L12" s="40">
        <f>(595+166.6)/103*4</f>
        <v>29.576699029126214</v>
      </c>
      <c r="M12" s="40">
        <f>(2403.8+673.1)/103*4</f>
        <v>119.49126213592233</v>
      </c>
    </row>
    <row r="13" spans="1:13" ht="60">
      <c r="A13" s="48" t="s">
        <v>28</v>
      </c>
      <c r="B13" s="49" t="s">
        <v>27</v>
      </c>
      <c r="C13" s="50" t="s">
        <v>53</v>
      </c>
      <c r="D13" s="1" t="s">
        <v>29</v>
      </c>
      <c r="E13" s="7" t="s">
        <v>26</v>
      </c>
      <c r="F13" s="7">
        <v>177</v>
      </c>
      <c r="G13" s="7">
        <v>0</v>
      </c>
      <c r="H13" s="7">
        <v>0</v>
      </c>
      <c r="I13" s="7">
        <v>0</v>
      </c>
      <c r="J13" s="16">
        <v>0</v>
      </c>
    </row>
    <row r="14" spans="1:13" ht="48.75" thickBot="1">
      <c r="A14" s="36"/>
      <c r="B14" s="38"/>
      <c r="C14" s="51" t="s">
        <v>21</v>
      </c>
      <c r="D14" s="17" t="s">
        <v>9</v>
      </c>
      <c r="E14" s="18" t="s">
        <v>10</v>
      </c>
      <c r="F14" s="20">
        <v>1254.424</v>
      </c>
      <c r="G14" s="18">
        <v>0</v>
      </c>
      <c r="H14" s="18">
        <v>0</v>
      </c>
      <c r="I14" s="18">
        <v>0</v>
      </c>
      <c r="J14" s="19">
        <v>0</v>
      </c>
    </row>
    <row r="15" spans="1:13" ht="70.5" customHeight="1">
      <c r="A15" s="52" t="s">
        <v>34</v>
      </c>
      <c r="B15" s="53" t="s">
        <v>30</v>
      </c>
      <c r="C15" s="45" t="s">
        <v>32</v>
      </c>
      <c r="D15" s="13" t="s">
        <v>33</v>
      </c>
      <c r="E15" s="14" t="s">
        <v>26</v>
      </c>
      <c r="F15" s="14">
        <v>33820</v>
      </c>
      <c r="G15" s="14">
        <v>34776</v>
      </c>
      <c r="H15" s="14">
        <v>34776</v>
      </c>
      <c r="I15" s="14">
        <v>34592</v>
      </c>
      <c r="J15" s="15">
        <v>34592</v>
      </c>
    </row>
    <row r="16" spans="1:13" ht="67.5" customHeight="1" thickBot="1">
      <c r="A16" s="36"/>
      <c r="B16" s="39"/>
      <c r="C16" s="51" t="s">
        <v>31</v>
      </c>
      <c r="D16" s="17" t="s">
        <v>9</v>
      </c>
      <c r="E16" s="18" t="s">
        <v>10</v>
      </c>
      <c r="F16" s="18">
        <v>15787.1</v>
      </c>
      <c r="G16" s="18">
        <v>16086</v>
      </c>
      <c r="H16" s="25">
        <v>16612</v>
      </c>
      <c r="I16" s="25">
        <f>16612+47.7*1.28+0.04</f>
        <v>16673.096000000001</v>
      </c>
      <c r="J16" s="26">
        <f>16673.1+192.5*1.28-0.3</f>
        <v>16919.2</v>
      </c>
    </row>
    <row r="17" spans="1:14" ht="36">
      <c r="A17" s="52" t="s">
        <v>35</v>
      </c>
      <c r="B17" s="37" t="s">
        <v>37</v>
      </c>
      <c r="C17" s="45" t="s">
        <v>36</v>
      </c>
      <c r="D17" s="13" t="s">
        <v>38</v>
      </c>
      <c r="E17" s="14" t="s">
        <v>39</v>
      </c>
      <c r="F17" s="14">
        <v>17126</v>
      </c>
      <c r="G17" s="14">
        <v>15393</v>
      </c>
      <c r="H17" s="14">
        <v>17700</v>
      </c>
      <c r="I17" s="14">
        <v>20200</v>
      </c>
      <c r="J17" s="15">
        <v>20200</v>
      </c>
    </row>
    <row r="18" spans="1:14" ht="48.75" thickBot="1">
      <c r="A18" s="36"/>
      <c r="B18" s="38"/>
      <c r="C18" s="51" t="s">
        <v>31</v>
      </c>
      <c r="D18" s="17" t="s">
        <v>9</v>
      </c>
      <c r="E18" s="18" t="s">
        <v>10</v>
      </c>
      <c r="F18" s="18">
        <v>65376</v>
      </c>
      <c r="G18" s="18">
        <v>62886.49</v>
      </c>
      <c r="H18" s="25">
        <f>70002.2</f>
        <v>70002.2</v>
      </c>
      <c r="I18" s="25">
        <f>70002.2+157.8*1.28-0.18</f>
        <v>70204.004000000001</v>
      </c>
      <c r="J18" s="26">
        <f>70204.2+637.5*1.28</f>
        <v>71020.2</v>
      </c>
    </row>
    <row r="19" spans="1:14" ht="127.5" customHeight="1">
      <c r="A19" s="52" t="s">
        <v>40</v>
      </c>
      <c r="B19" s="37" t="s">
        <v>44</v>
      </c>
      <c r="C19" s="45" t="s">
        <v>50</v>
      </c>
      <c r="D19" s="13" t="s">
        <v>52</v>
      </c>
      <c r="E19" s="14" t="s">
        <v>26</v>
      </c>
      <c r="F19" s="14">
        <v>140802</v>
      </c>
      <c r="G19" s="14">
        <v>142795</v>
      </c>
      <c r="H19" s="14">
        <v>142795</v>
      </c>
      <c r="I19" s="14">
        <v>142795</v>
      </c>
      <c r="J19" s="15">
        <v>142795</v>
      </c>
    </row>
    <row r="20" spans="1:14" ht="48">
      <c r="A20" s="34"/>
      <c r="B20" s="35"/>
      <c r="C20" s="46" t="s">
        <v>31</v>
      </c>
      <c r="D20" s="1" t="s">
        <v>9</v>
      </c>
      <c r="E20" s="7" t="s">
        <v>10</v>
      </c>
      <c r="F20" s="10">
        <v>89582.725260000007</v>
      </c>
      <c r="G20" s="10">
        <v>87319.091001456007</v>
      </c>
      <c r="H20" s="29">
        <f>N20*K20</f>
        <v>90777.860563825612</v>
      </c>
      <c r="I20" s="29">
        <f>L20*N20</f>
        <v>91074.354609854854</v>
      </c>
      <c r="J20" s="30">
        <f>M20*N20</f>
        <v>92271.977064260704</v>
      </c>
      <c r="K20" s="47">
        <v>129296.6</v>
      </c>
      <c r="L20" s="47">
        <f>129296.6+329.9*1.28+0.03</f>
        <v>129718.902</v>
      </c>
      <c r="M20" s="47">
        <f>129718.9+1332.6*1.28+0.07</f>
        <v>131424.698</v>
      </c>
      <c r="N20" s="54">
        <f>G20/(G20+G22+G26)</f>
        <v>0.7020900825220896</v>
      </c>
    </row>
    <row r="21" spans="1:14" ht="24">
      <c r="A21" s="48" t="s">
        <v>41</v>
      </c>
      <c r="B21" s="49" t="s">
        <v>45</v>
      </c>
      <c r="C21" s="46" t="s">
        <v>50</v>
      </c>
      <c r="D21" s="1" t="s">
        <v>51</v>
      </c>
      <c r="E21" s="7" t="s">
        <v>26</v>
      </c>
      <c r="F21" s="7">
        <v>36500</v>
      </c>
      <c r="G21" s="7">
        <v>46100</v>
      </c>
      <c r="H21" s="7">
        <v>46100</v>
      </c>
      <c r="I21" s="7">
        <v>46100</v>
      </c>
      <c r="J21" s="16">
        <v>46100</v>
      </c>
    </row>
    <row r="22" spans="1:14" ht="48">
      <c r="A22" s="34"/>
      <c r="B22" s="35"/>
      <c r="C22" s="46" t="s">
        <v>31</v>
      </c>
      <c r="D22" s="1" t="s">
        <v>9</v>
      </c>
      <c r="E22" s="7" t="s">
        <v>10</v>
      </c>
      <c r="F22" s="10">
        <v>15599.600280000001</v>
      </c>
      <c r="G22" s="10">
        <v>33235.118997499099</v>
      </c>
      <c r="H22" s="29">
        <f>K20*N22</f>
        <v>34551.585037993784</v>
      </c>
      <c r="I22" s="29">
        <f>L20*N22</f>
        <v>34664.435673391119</v>
      </c>
      <c r="J22" s="30">
        <f>M20*N22</f>
        <v>35120.270981910209</v>
      </c>
      <c r="N22" s="54">
        <f>G22/(G20+G22+G26)</f>
        <v>0.26722732877735211</v>
      </c>
    </row>
    <row r="23" spans="1:14" ht="24">
      <c r="A23" s="48" t="s">
        <v>42</v>
      </c>
      <c r="B23" s="49" t="s">
        <v>46</v>
      </c>
      <c r="C23" s="46" t="s">
        <v>50</v>
      </c>
      <c r="D23" s="1" t="s">
        <v>49</v>
      </c>
      <c r="E23" s="7" t="s">
        <v>26</v>
      </c>
      <c r="F23" s="7">
        <v>5000</v>
      </c>
      <c r="G23" s="7">
        <v>0</v>
      </c>
      <c r="H23" s="7">
        <v>0</v>
      </c>
      <c r="I23" s="7">
        <v>0</v>
      </c>
      <c r="J23" s="16">
        <v>0</v>
      </c>
    </row>
    <row r="24" spans="1:14" ht="48">
      <c r="A24" s="34"/>
      <c r="B24" s="35"/>
      <c r="C24" s="46" t="s">
        <v>31</v>
      </c>
      <c r="D24" s="1" t="s">
        <v>9</v>
      </c>
      <c r="E24" s="7" t="s">
        <v>10</v>
      </c>
      <c r="F24" s="10">
        <v>6786.2744599999996</v>
      </c>
      <c r="G24" s="7">
        <v>0</v>
      </c>
      <c r="H24" s="7">
        <v>0</v>
      </c>
      <c r="I24" s="7">
        <v>0</v>
      </c>
      <c r="J24" s="16">
        <v>0</v>
      </c>
    </row>
    <row r="25" spans="1:14">
      <c r="A25" s="48" t="s">
        <v>43</v>
      </c>
      <c r="B25" s="49" t="s">
        <v>47</v>
      </c>
      <c r="C25" s="50" t="s">
        <v>53</v>
      </c>
      <c r="D25" s="12" t="s">
        <v>48</v>
      </c>
      <c r="E25" s="7" t="s">
        <v>22</v>
      </c>
      <c r="F25" s="7">
        <v>15663</v>
      </c>
      <c r="G25" s="7">
        <v>18100</v>
      </c>
      <c r="H25" s="7">
        <v>18100</v>
      </c>
      <c r="I25" s="7">
        <v>18100</v>
      </c>
      <c r="J25" s="16">
        <v>18100</v>
      </c>
    </row>
    <row r="26" spans="1:14" ht="48.75" thickBot="1">
      <c r="A26" s="36"/>
      <c r="B26" s="38"/>
      <c r="C26" s="51" t="s">
        <v>31</v>
      </c>
      <c r="D26" s="17" t="s">
        <v>9</v>
      </c>
      <c r="E26" s="18" t="s">
        <v>10</v>
      </c>
      <c r="F26" s="18">
        <v>3816</v>
      </c>
      <c r="G26" s="18">
        <v>3816</v>
      </c>
      <c r="H26" s="25">
        <f>K20*N26</f>
        <v>3967.1543981806035</v>
      </c>
      <c r="I26" s="25">
        <f>L20*N26</f>
        <v>3980.1117167540269</v>
      </c>
      <c r="J26" s="26">
        <f>M20*N26</f>
        <v>4032.4499538290843</v>
      </c>
      <c r="N26" s="54">
        <f>G26/(G26+G22+G20)</f>
        <v>3.0682588700558278E-2</v>
      </c>
    </row>
    <row r="27" spans="1:14">
      <c r="A27" s="55"/>
      <c r="B27" s="56"/>
      <c r="C27" s="8"/>
      <c r="D27" s="4"/>
      <c r="E27" s="9"/>
      <c r="F27" s="11"/>
      <c r="G27" s="11"/>
      <c r="H27" s="11"/>
      <c r="I27" s="11"/>
      <c r="J27" s="11"/>
    </row>
    <row r="28" spans="1:14" ht="24">
      <c r="A28" s="57"/>
      <c r="B28" s="2" t="s">
        <v>11</v>
      </c>
      <c r="C28" s="58"/>
      <c r="D28" s="58"/>
      <c r="E28" s="58"/>
      <c r="F28" s="58"/>
      <c r="G28" s="58"/>
      <c r="H28" s="58"/>
      <c r="I28" s="58"/>
      <c r="J28" s="58"/>
    </row>
    <row r="29" spans="1:14" ht="48">
      <c r="A29" s="58"/>
      <c r="B29" s="31" t="s">
        <v>12</v>
      </c>
      <c r="C29" s="32"/>
      <c r="D29" s="1" t="s">
        <v>9</v>
      </c>
      <c r="E29" s="3" t="s">
        <v>10</v>
      </c>
      <c r="F29" s="10">
        <f>F26+F24+F22+F20+F18+F16+F14+F12+F10</f>
        <v>290455.2</v>
      </c>
      <c r="G29" s="10">
        <f t="shared" ref="G29:J29" si="0">G26+G24+G22+G20+G18+G16+G14+G12+G10</f>
        <v>291147.09999895509</v>
      </c>
      <c r="H29" s="29">
        <f t="shared" si="0"/>
        <v>307540.2</v>
      </c>
      <c r="I29" s="29">
        <f>I26+I24+I22+I20+I18+I16+I14+I12+I10</f>
        <v>308987.00199999998</v>
      </c>
      <c r="J29" s="29">
        <f t="shared" si="0"/>
        <v>314831.99799999996</v>
      </c>
    </row>
    <row r="30" spans="1:14" hidden="1">
      <c r="H30" s="47">
        <f>215910.8+91629.4</f>
        <v>307540.19999999995</v>
      </c>
      <c r="I30" s="47">
        <f>216596+92391</f>
        <v>308987</v>
      </c>
      <c r="J30" s="47">
        <f>219364.1+95467.9</f>
        <v>314832</v>
      </c>
    </row>
    <row r="31" spans="1:14" hidden="1">
      <c r="F31" s="47"/>
      <c r="H31" s="47">
        <f>H29-H30</f>
        <v>0</v>
      </c>
      <c r="I31" s="47">
        <f t="shared" ref="I31:J31" si="1">I29-I30</f>
        <v>1.9999999785795808E-3</v>
      </c>
      <c r="J31" s="47">
        <f t="shared" si="1"/>
        <v>-2.0000000367872417E-3</v>
      </c>
    </row>
    <row r="34" spans="1:1">
      <c r="A34" s="40" t="s">
        <v>56</v>
      </c>
    </row>
    <row r="35" spans="1:1">
      <c r="A35" s="40" t="s">
        <v>57</v>
      </c>
    </row>
  </sheetData>
  <mergeCells count="20">
    <mergeCell ref="B15:B16"/>
    <mergeCell ref="B17:B18"/>
    <mergeCell ref="A25:A26"/>
    <mergeCell ref="B25:B26"/>
    <mergeCell ref="B29:C29"/>
    <mergeCell ref="A9:A10"/>
    <mergeCell ref="A5:J5"/>
    <mergeCell ref="A19:A20"/>
    <mergeCell ref="B19:B20"/>
    <mergeCell ref="A21:A22"/>
    <mergeCell ref="B21:B22"/>
    <mergeCell ref="A23:A24"/>
    <mergeCell ref="B23:B24"/>
    <mergeCell ref="A11:A12"/>
    <mergeCell ref="A13:A14"/>
    <mergeCell ref="A15:A16"/>
    <mergeCell ref="A17:A18"/>
    <mergeCell ref="B9:B10"/>
    <mergeCell ref="B11:B12"/>
    <mergeCell ref="B13:B14"/>
  </mergeCells>
  <pageMargins left="0.74803149606299213" right="0.74803149606299213" top="0.98425196850393704" bottom="0.98425196850393704" header="0.51181102362204722" footer="0.51181102362204722"/>
  <pageSetup paperSize="9" scale="8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Dudenko</dc:creator>
  <cp:lastModifiedBy>Dudenko</cp:lastModifiedBy>
  <cp:lastPrinted>2017-11-21T04:07:07Z</cp:lastPrinted>
  <dcterms:created xsi:type="dcterms:W3CDTF">2017-11-20T02:24:19Z</dcterms:created>
  <dcterms:modified xsi:type="dcterms:W3CDTF">2017-11-21T04:07:09Z</dcterms:modified>
</cp:coreProperties>
</file>