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lina\Documents\Документы 1\Бюджет\БЮДЖЕТ 2021-2023\ПЕРВОЕ ЧТЕНИЕ\В ЭЛ. ВИДЕ\"/>
    </mc:Choice>
  </mc:AlternateContent>
  <bookViews>
    <workbookView xWindow="0" yWindow="0" windowWidth="20730" windowHeight="9735"/>
  </bookViews>
  <sheets>
    <sheet name="ДОХОДЫ" sheetId="2" r:id="rId1"/>
  </sheets>
  <definedNames>
    <definedName name="_xlnm.Print_Titles" localSheetId="0">ДОХОДЫ!$4:$4</definedName>
  </definedNames>
  <calcPr calcId="152511"/>
</workbook>
</file>

<file path=xl/calcChain.xml><?xml version="1.0" encoding="utf-8"?>
<calcChain xmlns="http://schemas.openxmlformats.org/spreadsheetml/2006/main">
  <c r="D219" i="2" l="1"/>
  <c r="D218" i="2"/>
  <c r="D217" i="2" s="1"/>
  <c r="D199" i="2"/>
  <c r="F123" i="2"/>
  <c r="F124" i="2"/>
  <c r="F125" i="2"/>
  <c r="F126" i="2"/>
  <c r="F127" i="2"/>
  <c r="F128" i="2"/>
  <c r="F129" i="2"/>
  <c r="F130" i="2"/>
  <c r="F131" i="2"/>
  <c r="F132" i="2"/>
  <c r="F133" i="2"/>
  <c r="F134"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8" i="2"/>
  <c r="F219" i="2"/>
  <c r="F220" i="2"/>
  <c r="F221" i="2"/>
  <c r="F222" i="2"/>
  <c r="F223" i="2"/>
  <c r="F224" i="2"/>
  <c r="F225" i="2"/>
  <c r="F226" i="2"/>
  <c r="F227" i="2"/>
  <c r="D131" i="2"/>
  <c r="D130" i="2"/>
  <c r="D198" i="2"/>
  <c r="E198" i="2" s="1"/>
  <c r="D197" i="2"/>
  <c r="D196" i="2"/>
  <c r="D192" i="2"/>
  <c r="D191" i="2"/>
  <c r="D187" i="2"/>
  <c r="D181" i="2"/>
  <c r="D180" i="2"/>
  <c r="D178" i="2"/>
  <c r="E178" i="2" s="1"/>
  <c r="D175" i="2"/>
  <c r="D173" i="2"/>
  <c r="D152" i="2"/>
  <c r="E152" i="2" s="1"/>
  <c r="D149" i="2"/>
  <c r="D127" i="2"/>
  <c r="D215" i="2"/>
  <c r="E215" i="2" s="1"/>
  <c r="D214" i="2"/>
  <c r="E214" i="2" s="1"/>
  <c r="D210" i="2"/>
  <c r="E210" i="2" s="1"/>
  <c r="D209" i="2"/>
  <c r="D13" i="2"/>
  <c r="E13" i="2" s="1"/>
  <c r="D80" i="2"/>
  <c r="E80" i="2" s="1"/>
  <c r="D51" i="2"/>
  <c r="E51" i="2" s="1"/>
  <c r="D41" i="2"/>
  <c r="E222" i="2"/>
  <c r="D220" i="2"/>
  <c r="E220" i="2" s="1"/>
  <c r="C220" i="2"/>
  <c r="E219" i="2"/>
  <c r="E218" i="2"/>
  <c r="C217" i="2"/>
  <c r="C216" i="2" s="1"/>
  <c r="E213" i="2"/>
  <c r="E212" i="2"/>
  <c r="E211" i="2"/>
  <c r="E209" i="2"/>
  <c r="E208" i="2"/>
  <c r="E207" i="2"/>
  <c r="E206" i="2"/>
  <c r="E205" i="2"/>
  <c r="E204" i="2"/>
  <c r="E203" i="2"/>
  <c r="E202" i="2"/>
  <c r="E201" i="2"/>
  <c r="C200" i="2"/>
  <c r="E199" i="2"/>
  <c r="E197" i="2"/>
  <c r="E196" i="2"/>
  <c r="E195" i="2"/>
  <c r="E194" i="2"/>
  <c r="E193" i="2"/>
  <c r="E192" i="2"/>
  <c r="E191" i="2"/>
  <c r="E190" i="2"/>
  <c r="E189" i="2"/>
  <c r="E188" i="2"/>
  <c r="E187" i="2"/>
  <c r="E186" i="2"/>
  <c r="E185" i="2"/>
  <c r="E184" i="2"/>
  <c r="E183" i="2"/>
  <c r="E182" i="2"/>
  <c r="E181" i="2"/>
  <c r="E180" i="2"/>
  <c r="E179" i="2"/>
  <c r="C177" i="2"/>
  <c r="E176" i="2"/>
  <c r="E175" i="2"/>
  <c r="E174" i="2"/>
  <c r="E173" i="2"/>
  <c r="E172" i="2"/>
  <c r="E171" i="2"/>
  <c r="E170" i="2"/>
  <c r="E169" i="2"/>
  <c r="E168" i="2"/>
  <c r="E167" i="2"/>
  <c r="E166" i="2"/>
  <c r="E165" i="2"/>
  <c r="E164" i="2"/>
  <c r="E163" i="2"/>
  <c r="E162" i="2"/>
  <c r="E161" i="2"/>
  <c r="E160" i="2"/>
  <c r="E159" i="2"/>
  <c r="E158" i="2"/>
  <c r="E157" i="2"/>
  <c r="E156" i="2"/>
  <c r="E155" i="2"/>
  <c r="E154" i="2"/>
  <c r="E153"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C122" i="2"/>
  <c r="E120" i="2"/>
  <c r="E119" i="2"/>
  <c r="E118" i="2"/>
  <c r="E117" i="2"/>
  <c r="E116" i="2"/>
  <c r="D115" i="2"/>
  <c r="E115" i="2" s="1"/>
  <c r="C115" i="2"/>
  <c r="C114" i="2" s="1"/>
  <c r="E112" i="2"/>
  <c r="E111" i="2"/>
  <c r="E110" i="2"/>
  <c r="E109" i="2"/>
  <c r="D108" i="2"/>
  <c r="D107" i="2" s="1"/>
  <c r="E107" i="2" s="1"/>
  <c r="C108" i="2"/>
  <c r="C107" i="2"/>
  <c r="E106" i="2"/>
  <c r="D105" i="2"/>
  <c r="E105" i="2" s="1"/>
  <c r="C105" i="2"/>
  <c r="E104" i="2"/>
  <c r="E103" i="2"/>
  <c r="E102" i="2"/>
  <c r="E101" i="2"/>
  <c r="D101" i="2"/>
  <c r="C101" i="2"/>
  <c r="E100" i="2"/>
  <c r="E99" i="2"/>
  <c r="E97" i="2"/>
  <c r="D95" i="2"/>
  <c r="D94" i="2" s="1"/>
  <c r="E94" i="2" s="1"/>
  <c r="C95" i="2"/>
  <c r="C94" i="2"/>
  <c r="E93" i="2"/>
  <c r="E92" i="2"/>
  <c r="D90" i="2"/>
  <c r="C90" i="2"/>
  <c r="E89" i="2"/>
  <c r="E88" i="2"/>
  <c r="E87" i="2"/>
  <c r="E86" i="2"/>
  <c r="E85" i="2"/>
  <c r="D85" i="2"/>
  <c r="C85" i="2"/>
  <c r="C79" i="2" s="1"/>
  <c r="E84" i="2"/>
  <c r="E83" i="2"/>
  <c r="E82" i="2"/>
  <c r="E81" i="2"/>
  <c r="E78" i="2"/>
  <c r="E77" i="2"/>
  <c r="D76" i="2"/>
  <c r="E76" i="2" s="1"/>
  <c r="C76" i="2"/>
  <c r="E75" i="2"/>
  <c r="E74" i="2"/>
  <c r="E73" i="2"/>
  <c r="D72" i="2"/>
  <c r="E72" i="2" s="1"/>
  <c r="C72" i="2"/>
  <c r="C69" i="2" s="1"/>
  <c r="E71" i="2"/>
  <c r="D70" i="2"/>
  <c r="E70" i="2" s="1"/>
  <c r="C70" i="2"/>
  <c r="D63" i="2"/>
  <c r="E61" i="2"/>
  <c r="E60" i="2"/>
  <c r="E58" i="2"/>
  <c r="E57" i="2"/>
  <c r="E56" i="2"/>
  <c r="E55" i="2"/>
  <c r="E54" i="2"/>
  <c r="E53" i="2"/>
  <c r="E52" i="2"/>
  <c r="E50" i="2"/>
  <c r="D48" i="2"/>
  <c r="D46" i="2" s="1"/>
  <c r="C48" i="2"/>
  <c r="C46" i="2" s="1"/>
  <c r="E47" i="2"/>
  <c r="E45" i="2"/>
  <c r="E44" i="2"/>
  <c r="E43" i="2"/>
  <c r="D42" i="2"/>
  <c r="E42" i="2" s="1"/>
  <c r="C42" i="2"/>
  <c r="E41" i="2"/>
  <c r="E40" i="2"/>
  <c r="E39" i="2"/>
  <c r="E38" i="2"/>
  <c r="D37" i="2"/>
  <c r="E37" i="2" s="1"/>
  <c r="C37" i="2"/>
  <c r="C36" i="2"/>
  <c r="E35" i="2"/>
  <c r="E34" i="2"/>
  <c r="E33" i="2"/>
  <c r="D32" i="2"/>
  <c r="E32" i="2" s="1"/>
  <c r="C32" i="2"/>
  <c r="E31" i="2"/>
  <c r="D30" i="2"/>
  <c r="E30" i="2" s="1"/>
  <c r="C30" i="2"/>
  <c r="E26" i="2"/>
  <c r="E25" i="2"/>
  <c r="E24" i="2"/>
  <c r="E23" i="2"/>
  <c r="E22" i="2"/>
  <c r="E21" i="2"/>
  <c r="E20" i="2"/>
  <c r="E19" i="2"/>
  <c r="E17" i="2"/>
  <c r="E16" i="2"/>
  <c r="E15" i="2"/>
  <c r="E14" i="2"/>
  <c r="C12" i="2"/>
  <c r="E11" i="2"/>
  <c r="E9" i="2"/>
  <c r="D8" i="2"/>
  <c r="E8" i="2" s="1"/>
  <c r="C8" i="2"/>
  <c r="D7" i="2"/>
  <c r="E7" i="2" s="1"/>
  <c r="C7" i="2"/>
  <c r="E217" i="2" l="1"/>
  <c r="F217" i="2"/>
  <c r="D216" i="2"/>
  <c r="F216" i="2" s="1"/>
  <c r="D177" i="2"/>
  <c r="D122" i="2"/>
  <c r="D200" i="2"/>
  <c r="E200" i="2" s="1"/>
  <c r="E95" i="2"/>
  <c r="E90" i="2"/>
  <c r="D79" i="2"/>
  <c r="E79" i="2" s="1"/>
  <c r="D69" i="2"/>
  <c r="E69" i="2" s="1"/>
  <c r="E46" i="2"/>
  <c r="D36" i="2"/>
  <c r="E36" i="2" s="1"/>
  <c r="C6" i="2"/>
  <c r="C113" i="2"/>
  <c r="D12" i="2"/>
  <c r="E48" i="2"/>
  <c r="D114" i="2"/>
  <c r="E108" i="2"/>
  <c r="E216" i="2" l="1"/>
  <c r="E177" i="2"/>
  <c r="F177" i="2"/>
  <c r="E122" i="2"/>
  <c r="F122" i="2"/>
  <c r="C5" i="2"/>
  <c r="D113" i="2"/>
  <c r="E113" i="2" s="1"/>
  <c r="E114" i="2"/>
  <c r="E12" i="2"/>
  <c r="D6" i="2"/>
  <c r="D5" i="2" l="1"/>
  <c r="E5" i="2" s="1"/>
  <c r="E6" i="2"/>
</calcChain>
</file>

<file path=xl/sharedStrings.xml><?xml version="1.0" encoding="utf-8"?>
<sst xmlns="http://schemas.openxmlformats.org/spreadsheetml/2006/main" count="452" uniqueCount="452">
  <si>
    <t>тыс. рублей</t>
  </si>
  <si>
    <t>ПРОЧИЕ БЕЗВОЗМЕЗДНЫЕ ПОСТУПЛЕНИЯ</t>
  </si>
  <si>
    <t>БЕЗВОЗМЕЗДНЫЕ ПОСТУПЛЕНИЯ ОТ НЕГОСУДАРСТВЕННЫХ ОРГАНИЗАЦИЙ</t>
  </si>
  <si>
    <t>БЕЗВОЗМЕЗДНЫЕ ПОСТУПЛЕНИЯ ОТ ГОСУДАРСТВЕННЫХ (МУНИЦИПАЛЬНЫХ) ОРГАНИЗАЦИЙ</t>
  </si>
  <si>
    <t>Иные межбюджетные трансферты</t>
  </si>
  <si>
    <t>Субвенции бюджетам бюджетной системы Российской Федерации</t>
  </si>
  <si>
    <t>Субсидии бюджетам бюджетной системы Российской Федерации (межбюджетные субсидии)</t>
  </si>
  <si>
    <t>БЕЗВОЗМЕЗДНЫЕ ПОСТУПЛЕНИЯ ОТ ДРУГИХ БЮДЖЕТОВ БЮДЖЕТНОЙ СИСТЕМЫ РОССИЙСКОЙ ФЕДЕРАЦИИ</t>
  </si>
  <si>
    <t>БЕЗВОЗМЕЗДНЫЕ ПОСТУПЛЕНИЯ</t>
  </si>
  <si>
    <t>ПРОЧИЕ НЕНАЛОГОВЫЕ ДОХОДЫ</t>
  </si>
  <si>
    <t>ГОСУДАРСТВЕННАЯ ПОШЛИНА</t>
  </si>
  <si>
    <t>Налог на добычу полезных ископаемых</t>
  </si>
  <si>
    <t>Транспортный налог</t>
  </si>
  <si>
    <t>Налог на имущество организаций</t>
  </si>
  <si>
    <t>Налог, взимаемый в связи с применением упрощенной системы налогообложения</t>
  </si>
  <si>
    <t>Налог на доходы физических лиц</t>
  </si>
  <si>
    <t>Налог на прибыль организаций</t>
  </si>
  <si>
    <t>НАЛОГОВЫЕ И НЕНАЛОГОВЫЕ ДОХОДЫ</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</si>
  <si>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</si>
  <si>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Ожидаемое исполнение областного бюджета по доходам за 2020 год</t>
  </si>
  <si>
    <t xml:space="preserve">Оценка исполнения бюджета </t>
  </si>
  <si>
    <t>%% исп.</t>
  </si>
  <si>
    <t>Код бюджетной классификации</t>
  </si>
  <si>
    <t>Наименование</t>
  </si>
  <si>
    <t>ВСЕГО</t>
  </si>
  <si>
    <t>1 00 00000 00 0000 000</t>
  </si>
  <si>
    <t>1 01 00000 00 0000 000</t>
  </si>
  <si>
    <t>НАЛОГИ НА ПРИБЫЛЬ, ДОХОДЫ</t>
  </si>
  <si>
    <t>1 01 01000 00 0000 110</t>
  </si>
  <si>
    <t>1 01 01010 00 0000 110</t>
  </si>
  <si>
    <t>Налог на прибыль организаций, зачисляемый в бюджеты бюджетной системы Российской Федерации по соответствующим ставкам</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</si>
  <si>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</si>
  <si>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</si>
  <si>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1 01 02000 01 0000 110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</si>
  <si>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</si>
  <si>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</si>
  <si>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</si>
  <si>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</si>
  <si>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1 03 02100 01 0000 110</t>
  </si>
  <si>
    <t>Акцизы на пиво, производимое на территории Российской Федерации</t>
  </si>
  <si>
    <t>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</si>
  <si>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</si>
  <si>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1 03 02143 01 0000 110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</si>
  <si>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</si>
  <si>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1 03 02190 01 0000 110</t>
  </si>
  <si>
    <t>Доходы от уплаты акцизов на этиловый спирт из пищевого или непищевого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в бюджеты субъектов Российской Федерации</t>
  </si>
  <si>
    <t>103 02200 01 0000 110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</si>
  <si>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</si>
  <si>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1 03 02210 01 0000 110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</si>
  <si>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в бюджеты субъектов Российской Федерации</t>
  </si>
  <si>
    <t>1 03 02220 01 0000 110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</si>
  <si>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в бюджеты субъектов Российской Федерации (по нормативам, установленным федеральным законом о федеральном бюджете)</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</si>
  <si>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</si>
  <si>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</si>
  <si>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</si>
  <si>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</si>
  <si>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</si>
  <si>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</si>
  <si>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</si>
  <si>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</si>
  <si>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</si>
  <si>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</si>
  <si>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</si>
  <si>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</si>
  <si>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</si>
  <si>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</si>
  <si>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</si>
  <si>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</si>
  <si>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1 03 02330 01 0000 110</t>
  </si>
  <si>
    <t xml:space="preserve">Акцизы на средние дистилляты, производимые на территории Российской Федерации </t>
  </si>
  <si>
    <t>1 05 00000 00 0000 000</t>
  </si>
  <si>
    <t>НАЛОГИ НА СОВОКУПНЫЙ ДОХОД</t>
  </si>
  <si>
    <t>1 05 01000 00 0000 110</t>
  </si>
  <si>
    <t>1 06 00000 00 0000 000</t>
  </si>
  <si>
    <t>НАЛОГИ НА ИМУЩЕСТВО</t>
  </si>
  <si>
    <t>1 06 02000 02 0000 110</t>
  </si>
  <si>
    <t>1 06 04000 02 0000 110</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</si>
  <si>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</si>
  <si>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</si>
  <si>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</si>
  <si>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</si>
  <si>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</si>
  <si>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1 07 01020 01 0000 110</t>
  </si>
  <si>
    <t>Налог на добычу общераспространенных полезных ископаемых</t>
  </si>
  <si>
    <t>1 07 01030 01 0000 110</t>
  </si>
  <si>
    <t>Налог на добычу прочих полезных ископаемых (за исключением полезных ископаемых в виде природных алмазов)</t>
  </si>
  <si>
    <t>1 07 01060 01 0000 110</t>
  </si>
  <si>
    <t>Налог на добычу полезных ископаемых в виде угля</t>
  </si>
  <si>
    <t>1 07 01070 01 0000 110</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</si>
  <si>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</si>
  <si>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1 07 04000 01 0000 110</t>
  </si>
  <si>
    <t>Сборы за пользование объектами животного мира и за пользование объектами водных биологических ресурсов</t>
  </si>
  <si>
    <t>1 07 04010 01 0000 110</t>
  </si>
  <si>
    <t>Сбор за пользование объектами животного мира</t>
  </si>
  <si>
    <t>1 07 04020 01 0000 110</t>
  </si>
  <si>
    <t>Сбор за пользование объектами водных биологических ресурсов (исключая внутренние водные объекты)</t>
  </si>
  <si>
    <t>1 07 04030 01 0000 110</t>
  </si>
  <si>
    <t>Сбор за пользование объектами водных биологических ресурсов (по внутренним водным объектам)</t>
  </si>
  <si>
    <t>1 08 00000 00 0000 000</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</si>
  <si>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</si>
  <si>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</si>
  <si>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</si>
  <si>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</si>
  <si>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108 07010 010000 110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</si>
  <si>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</si>
  <si>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1 08 07020 01 0000 110</t>
  </si>
  <si>
    <t>Государственная пошлина за государственную регистрацию прав, ограничений (обременений) прав на недвижимое имущество и сделок с ним</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</si>
  <si>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</si>
  <si>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</si>
  <si>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1 08 07100 01 0000 110</t>
  </si>
  <si>
    <t>Государственная пошлина за выдачу и обмен паспорта гражданина Российской Федерации</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</si>
  <si>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</si>
  <si>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</si>
  <si>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1 08 07120 01 0000 110</t>
  </si>
  <si>
    <t>Государственная пошлина за государственную регистрацию политических партий и региональных отделений политических партий</t>
  </si>
  <si>
    <t>1 08 07130 01 0000 110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</si>
  <si>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</si>
  <si>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</si>
  <si>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</si>
  <si>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</si>
  <si>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</si>
  <si>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</si>
  <si>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</si>
  <si>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1 08 07310 01 0000 110</t>
  </si>
  <si>
    <t>Государственная пошлина за повторную выдачу свидетельства о постановке на учет в налоговом органе</t>
  </si>
  <si>
    <t>1 08 07340 01 0000 110</t>
  </si>
  <si>
    <t>Государственная пошлина за выдачу свидетельства о государственной аккредитации региональной спортивной федерации</t>
  </si>
  <si>
    <t>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</si>
  <si>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</si>
  <si>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</si>
  <si>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</si>
  <si>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1 09 00000 000000 000</t>
  </si>
  <si>
    <t>ЗАДОЛЖЕННОСТЬ И ПЕРЕРАСЧЕТЫ ПО ОТМЕНЕННЫМ НАЛОГАМ, СБОРАМ И ИНЫМ ОБЯЗАТЕЛЬНЫМ ПЛАТЕЖАМ</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</si>
  <si>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</si>
  <si>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</si>
  <si>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1 09 04010 02 0000 110</t>
  </si>
  <si>
    <t>Налог на имущество предприятий</t>
  </si>
  <si>
    <t>1 09 04020 02 0000 110</t>
  </si>
  <si>
    <t>Налог с владельцев транспортных средств и налог на приобретение автотранспортных средств</t>
  </si>
  <si>
    <t>1 09 04030 01 0000 110</t>
  </si>
  <si>
    <t>Налог на пользователей автомобильных дорог</t>
  </si>
  <si>
    <t>1 09 06010 02 0000 110</t>
  </si>
  <si>
    <t>Налог с продаж</t>
  </si>
  <si>
    <t>1 11 00000 00 0000 000</t>
  </si>
  <si>
    <t>ДОХОДЫ ОТ ИСПОЛЬЗОВАНИЯ ИМУЩЕСТВА, НАХОДЯЩЕГОСЯ В ГОСУДАРСТВЕННОЙ И МУНИЦИПАЛЬНОЙ СОБСТВЕННОСТИ</t>
  </si>
  <si>
    <t>1 11 03000 00 0000 120</t>
  </si>
  <si>
    <t>Проценты, полученные от предоставления бюджетных кредитов внутри страны</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</si>
  <si>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</si>
  <si>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</si>
  <si>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</si>
  <si>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</si>
  <si>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</si>
  <si>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</si>
  <si>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</si>
  <si>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</si>
  <si>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</si>
  <si>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</si>
  <si>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</si>
  <si>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</si>
  <si>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</si>
  <si>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</si>
  <si>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</si>
  <si>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</si>
  <si>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</si>
  <si>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</si>
  <si>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</si>
  <si>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</si>
  <si>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</si>
  <si>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</si>
  <si>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</si>
  <si>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</si>
  <si>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1 12 01041 01 0000 120</t>
  </si>
  <si>
    <t>Плата за размещение отходов производства</t>
  </si>
  <si>
    <t>1 12 01042 01 0000 120</t>
  </si>
  <si>
    <t>Плата за размещение твердых коммунальных отходов</t>
  </si>
  <si>
    <t>1 12 02000 00 0000 120</t>
  </si>
  <si>
    <t>Платежи при пользовании недрами</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</si>
  <si>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</si>
  <si>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</si>
  <si>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1 12 02030 01 0000 120</t>
  </si>
  <si>
    <t>Регулярные платежи за пользование недрами при пользовании недрами на территории Российской Федерации</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</si>
  <si>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</si>
  <si>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</si>
  <si>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1 12 02102 02 0000 120</t>
  </si>
  <si>
    <t>Сборы за участие в конкурсе (аукционе) на право пользования участками недр местного значения</t>
  </si>
  <si>
    <t>1 12 04000 00 0000 120</t>
  </si>
  <si>
    <t>Плата за использование лесов</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</si>
  <si>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</si>
  <si>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</si>
  <si>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</si>
  <si>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</si>
  <si>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</si>
  <si>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</si>
  <si>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1 13 00000 00 0000 000</t>
  </si>
  <si>
    <t>ДОХОДЫ ОТ ОКАЗАНИЯ ПЛАТНЫХ УСЛУГ И КОМПЕНСАЦИИ ЗАТРАТ ГОСУДАРСТВА</t>
  </si>
  <si>
    <t>1 13 01000 00 0000 130</t>
  </si>
  <si>
    <t>Доходы от оказания платных услуг (работ)</t>
  </si>
  <si>
    <t>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</si>
  <si>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</si>
  <si>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1 13 01031 01 0000 130</t>
  </si>
  <si>
    <t>Плата за предоставление сведений из Единого государственного реестра недвижимости</t>
  </si>
  <si>
    <t>1 13 01190 01 0000 130</t>
  </si>
  <si>
    <t>Плата за предоставление информации из реестра дисквалифицированных лиц</t>
  </si>
  <si>
    <t>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</si>
  <si>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</si>
  <si>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1 13 01992 02 0000 130</t>
  </si>
  <si>
    <t>Прочие доходы от оказания платных услуг (работ) получателями средств бюджетов субъектов Российской Федерации</t>
  </si>
  <si>
    <t>1 13 02000 00 0000 130</t>
  </si>
  <si>
    <t>Доходы от компенсации затрат государства</t>
  </si>
  <si>
    <t>1 13 02040 01 0000 130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</si>
  <si>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</si>
  <si>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1 13 02062 01 0000 130</t>
  </si>
  <si>
    <t>Доходы, поступающие в порядке возмещения расходов, понесенных в связи с эксплуатацией имущества субъектов Российской Федерации</t>
  </si>
  <si>
    <t>1 13 02992 02 0000 130</t>
  </si>
  <si>
    <t>Прочие доходы от компенсации затрат бюджетов субъектов Российской Федерации</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</si>
  <si>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</si>
  <si>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</si>
  <si>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</si>
  <si>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</si>
  <si>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1 15 00000 00 0000 000</t>
  </si>
  <si>
    <t>АДМИНИСТРАТИВНЫЕ ПЛАТЕЖИ И СБОРЫ</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</si>
  <si>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</si>
  <si>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</si>
  <si>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1 15 07020 01 0000 140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</si>
  <si>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</si>
  <si>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1 16 00000 00 0000 000</t>
  </si>
  <si>
    <t>ШТРАФЫ, САНКЦИИ, ВОЗМЕЩЕНИЕ УЩЕРБА</t>
  </si>
  <si>
    <t>1 17 00000 00 0000 000</t>
  </si>
  <si>
    <t>1 18 00000 00 0000 000</t>
  </si>
  <si>
    <t>ПОСТУПЛЕНИЯ (ПЕРЕЧИСЛЕНИЯ) ПО УРЕГУЛИРОВАНИЮ РАСЧЕТОВ МЕЖДУ БЮДЖЕТАМИ БЮДЖЕТНОЙ СИСТЕМЫ РОССИЙСКОЙ ФЕДЕРАЦИИ</t>
  </si>
  <si>
    <t>2 00 00000 00 0000 000</t>
  </si>
  <si>
    <t>2 02 00000 00 0000 000</t>
  </si>
  <si>
    <t>2 02 10000 00 0000 150</t>
  </si>
  <si>
    <t>Дотации бюджетам бюджетной системы Российской Федерации</t>
  </si>
  <si>
    <t>2 02 15001 02 0000 150</t>
  </si>
  <si>
    <t>Дотации бюджетам субъектов Российской Федерации на выравнивание бюджетной обеспеченности</t>
  </si>
  <si>
    <t>2 02 15002 02 0000 150</t>
  </si>
  <si>
    <t>Дотации бюджетам субъектов Российской Федерации на поддержку мер по обеспечению сбалансированности бюджетов</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</si>
  <si>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</si>
  <si>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</si>
  <si>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 2 02 15832 02 0000150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</si>
  <si>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</si>
  <si>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 xml:space="preserve"> 2 02 15853 02 0000150</t>
  </si>
  <si>
    <t xml:space="preserve"> 2 02 15857 02 0000150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</si>
  <si>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</si>
  <si>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2 02 20000 00 0000 150</t>
  </si>
  <si>
    <t>2 02 25007 02 0000 150</t>
  </si>
  <si>
    <t>Субсидии бюджетам субъектов Российской Федерации на выплату региональных социальных доплат к пенсии</t>
  </si>
  <si>
    <t>2 02 25008 02 0000 150</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</si>
  <si>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</si>
  <si>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2 02 25016 02 0000 150</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</si>
  <si>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2012-2020 годах»</t>
  </si>
  <si>
    <t>2 02 25027 02 0000 150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</si>
  <si>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</si>
  <si>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2 02 25078 02 0000 150</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</si>
  <si>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</si>
  <si>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</si>
  <si>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</si>
  <si>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</si>
  <si>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</si>
  <si>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</si>
  <si>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</si>
  <si>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</si>
  <si>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</si>
  <si>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</si>
  <si>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</si>
  <si>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</si>
  <si>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</si>
  <si>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</si>
  <si>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</si>
  <si>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2 02 25169 02 0000 150</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</si>
  <si>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</si>
  <si>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2 02 25170 02 0000 150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</si>
  <si>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</si>
  <si>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2 02 25187 02 0000 150</t>
  </si>
  <si>
    <t>Субсидии бюджетам субъектов Российской Федерации на поддержку образования для детей с ограниченными возможностями здоровья</t>
  </si>
  <si>
    <t>2 02 25201 02 0000 150</t>
  </si>
  <si>
    <t>Субсидии бюджетам субъектов Российской Федерации на развитие паллиативной медицинской помощи</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</si>
  <si>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</si>
  <si>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</si>
  <si>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</si>
  <si>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</si>
  <si>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</si>
  <si>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</si>
  <si>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</si>
  <si>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</si>
  <si>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2 02 25247 02 0000 150</t>
  </si>
  <si>
    <t>Субсидии бюджетам субъектов Российской Федерации на создание мобильных технопарков «Кванториум»</t>
  </si>
  <si>
    <t>2 02 25253 02 0000 150</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</si>
  <si>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</si>
  <si>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</si>
  <si>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</si>
  <si>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</si>
  <si>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</si>
  <si>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2 02 25294 02 0000 150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</si>
  <si>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</si>
  <si>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2 02 25299 02 0000 150</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</si>
  <si>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</si>
  <si>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</si>
  <si>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</si>
  <si>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</si>
  <si>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</si>
  <si>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2 02 25306 02 0000 150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</si>
  <si>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</si>
  <si>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</si>
  <si>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</si>
  <si>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2 02 25461 02 0000 150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</si>
  <si>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</si>
  <si>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</si>
  <si>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</si>
  <si>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</si>
  <si>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</si>
  <si>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2 02 25478 02 0000 150</t>
  </si>
  <si>
    <t>Субсидия бюджетам субъектов Российской Федерации на реализацию дополнительных мероприятий в сфере занятости населения</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</si>
  <si>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</si>
  <si>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</si>
  <si>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2 02 25495 02 0000 150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</si>
  <si>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2016-2020 годы»</t>
  </si>
  <si>
    <t>2 02 25497 02 0000 150</t>
  </si>
  <si>
    <t>Субсидии бюджетам субъектов Российской Федерации на реализацию мероприятий по обеспечению жильем молодых семей</t>
  </si>
  <si>
    <t>2 02 25502 00 0000 150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</si>
  <si>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</si>
  <si>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</si>
  <si>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</si>
  <si>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2 02 25511 02 0000 150</t>
  </si>
  <si>
    <t>Субсидии бюджетам субъектов Российской Федерации на проведение комплексных кадастровых работ</t>
  </si>
  <si>
    <t>2 02 25514 02 0000 150</t>
  </si>
  <si>
    <t>Субсидии бюджетам субъектов Российской Федерации на реализацию мероприятий в сфере реабилитации и абилитации инвалидов</t>
  </si>
  <si>
    <t>2 02 25515 02 0000 150</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</si>
  <si>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</si>
  <si>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</si>
  <si>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</si>
  <si>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</si>
  <si>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</si>
  <si>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2 02 25519 02 0000 150</t>
  </si>
  <si>
    <t>Субсидия бюджетам субъектов Российской Федерации на поддержку отрасли культуры</t>
  </si>
  <si>
    <t>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</si>
  <si>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</si>
  <si>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2 02 25527 02 0000 150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</si>
  <si>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</si>
  <si>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2 02 25554 02 0000 150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</si>
  <si>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</si>
  <si>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2 02 25555 02 0000 150</t>
  </si>
  <si>
    <t>Субсидии бюджетам субъектов Российской Федерации на реализацию программ формирования современной городской среды</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</si>
  <si>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</si>
  <si>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</si>
  <si>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2 02 25576 02 0000 150</t>
  </si>
  <si>
    <t>Субсидии бюджетам субъектов Российской Федерации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</si>
  <si>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</si>
  <si>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</si>
  <si>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</si>
  <si>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</si>
  <si>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2 02 29001 02 0000 150</t>
  </si>
  <si>
    <t>Субсидии бюджетам субъектов Российской Федерации за счет средств резервного фонда Правительства Российской Федерации</t>
  </si>
  <si>
    <t>2 02 30000 00 0000 150</t>
  </si>
  <si>
    <t>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</si>
  <si>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</si>
  <si>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</si>
  <si>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</si>
  <si>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</si>
  <si>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</si>
  <si>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</si>
  <si>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</si>
  <si>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</si>
  <si>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</si>
  <si>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</si>
  <si>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</si>
  <si>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</si>
  <si>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</si>
  <si>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</si>
  <si>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</si>
  <si>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</si>
  <si>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</si>
  <si>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2 02 35250 02 0000 150</t>
  </si>
  <si>
    <t>Субвенции бюджетам субъектов Российской Федерации на оплату жилищно-коммунальных услуг отдельным категориям граждан</t>
  </si>
  <si>
    <t>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</si>
  <si>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</si>
  <si>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</si>
  <si>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</si>
  <si>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2 02 35280 02 0000 150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</si>
  <si>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</si>
  <si>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</si>
  <si>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</si>
  <si>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</si>
  <si>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</si>
  <si>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2 02 35429 02 0000 150</t>
  </si>
  <si>
    <t>Субвенции бюджетам субъектов Российской Федерации на увеличение площади лесовосстановления</t>
  </si>
  <si>
    <t>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</si>
  <si>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</si>
  <si>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</si>
  <si>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</si>
  <si>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</si>
  <si>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</si>
  <si>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2 02 35469 02 0000 150</t>
  </si>
  <si>
    <t>Субвенции бюджетам субъектов Российской Федерации на проведение Всероссийской переписи населения 2020 года</t>
  </si>
  <si>
    <t>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</si>
  <si>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</si>
  <si>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2 02 35900 02 0000 150</t>
  </si>
  <si>
    <t>Единая субвенция бюджетам субъектов Российской Федерации и бюджету г. Байконура</t>
  </si>
  <si>
    <t>2 02 40000 00 0000 150</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</si>
  <si>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</si>
  <si>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</si>
  <si>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2 02 45142 02 0000 150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</si>
  <si>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</si>
  <si>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</si>
  <si>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</si>
  <si>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</si>
  <si>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</si>
  <si>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</si>
  <si>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</si>
  <si>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2 02 45196 02 0000 150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</si>
  <si>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</si>
  <si>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</si>
  <si>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</si>
  <si>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2 02 45268 02 0000 150</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</si>
  <si>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</si>
  <si>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2 02 45303 02 0000 150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</si>
  <si>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</si>
  <si>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2 02 45390 02 0000 150</t>
  </si>
  <si>
    <t>Межбюджетные трансферты, передаваемые бюджетам субъектов Российской Федерации на финансовое обеспечение дорожной деятельности</t>
  </si>
  <si>
    <t>2 02 45393 02 0000 150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</si>
  <si>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</si>
  <si>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</si>
  <si>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</si>
  <si>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</si>
  <si>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</si>
  <si>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2 02 45505 02 0000 150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</si>
  <si>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</si>
  <si>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</si>
  <si>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</si>
  <si>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2 03 00000 00 0000 000</t>
  </si>
  <si>
    <t>2 03 02000 02 0000 150</t>
  </si>
  <si>
    <t>Безвозмездные поступления от государственных (муниципальных) организаций в бюджеты субъектов Российской Федерации</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</si>
  <si>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</si>
  <si>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</si>
  <si>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2 03 02099 02 0000 150</t>
  </si>
  <si>
    <t>Прочие безвозмездные поступления от государственных (муниципальных) организаций в бюджеты субъектов Российской Федерации</t>
  </si>
  <si>
    <t>2 04 00000 00 0000 000</t>
  </si>
  <si>
    <t>2 04 02010 02 0000 150</t>
  </si>
  <si>
    <t>Предоставление негосударственными организациями грантов для получателей средств бюджетов субъектов Российской Федерации</t>
  </si>
  <si>
    <t>2 04 02099 02 0000 150</t>
  </si>
  <si>
    <t>Прочие безвозмездные поступления от негосударственных организаций в бюджеты субъектов Российской Федерации</t>
  </si>
  <si>
    <t>2 07 00000 00 0000 000</t>
  </si>
  <si>
    <t>2 07 02030 02 0000 150</t>
  </si>
  <si>
    <t>Прочие безвозмездные поступления в бюджеты субъектов Российской Федерации</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</si>
  <si>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</si>
  <si>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</si>
  <si>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</si>
  <si>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t>
  </si>
  <si>
    <t>2 19 00000 00 0000 000</t>
  </si>
  <si>
    <t>ВОЗВРАТ ОСТАТКОВ СУБСИДИЙ, СУБВЕНЦИЙ И ИНЫХ МЕЖБЮДЖЕТНЫХ ТРАНСФЕРТОВ, ИМЕЮЩИХ ЦЕЛЕВОЕ НАЗНАЧЕНИЕ, ПРОШЛЫХ ЛЕТ</t>
  </si>
  <si>
    <t>Бюджет               (в ред. 2522-ЗМО от 29.07.2020)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</si>
</sst>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_-* #,##0.00_р_._-;\-* #,##0.00_р_._-;_-* &quot;-&quot;??_р_._-;_-@_-"/>
    <numFmt numFmtId="166" formatCode="#,##0.0"/>
    <numFmt numFmtId="167" formatCode="[$-419]General"/>
  </numFmts>
  <fonts count="26" x14ac:knownFonts="1">
    <font>
      <sz val="11"/>
      <color theme="1"/>
      <name val="Calibri"/>
      <family val="2"/>
      <charset val="204"/>
      <scheme val="minor"/>
    </font>
    <font>
      <sz val="11"/>
      <color theme="1"/>
      <name val="Times New Roman"/>
      <family val="1"/>
      <charset val="204"/>
    </font>
    <font>
      <sz val="10"/>
      <name val="Arial"/>
      <family val="2"/>
      <charset val="204"/>
    </font>
    <font>
      <sz val="11"/>
      <name val="Calibri"/>
      <family val="2"/>
    </font>
    <font>
      <sz val="11"/>
      <name val="Calibri"/>
      <family val="2"/>
      <scheme val="minor"/>
    </font>
    <font>
      <sz val="10"/>
      <color rgb="FF000000"/>
      <name val="Arial Cyr"/>
      <family val="2"/>
    </font>
    <font>
      <b/>
      <sz val="12"/>
      <color rgb="FF000000"/>
      <name val="Arial Cyr"/>
      <family val="2"/>
    </font>
    <font>
      <b/>
      <sz val="10"/>
      <color rgb="FF000000"/>
      <name val="Arial Cyr"/>
      <family val="2"/>
    </font>
    <font>
      <sz val="10"/>
      <color rgb="FF000000"/>
      <name val="Times New Roman"/>
      <family val="1"/>
      <charset val="204"/>
    </font>
    <font>
      <b/>
      <sz val="14"/>
      <color theme="1"/>
      <name val="Times New Roman"/>
      <family val="1"/>
      <charset val="204"/>
    </font>
    <font>
      <b/>
      <sz val="16"/>
      <color theme="1"/>
      <name val="Times New Roman"/>
      <family val="1"/>
      <charset val="204"/>
    </font>
    <font>
      <vertAlign val="superscript"/>
      <sz val="14"/>
      <color theme="1"/>
      <name val="Times New Roman"/>
      <family val="1"/>
      <charset val="204"/>
    </font>
    <font>
      <sz val="11"/>
      <color theme="1"/>
      <name val="Calibri"/>
      <family val="2"/>
      <charset val="204"/>
      <scheme val="minor"/>
    </font>
    <font>
      <sz val="10"/>
      <name val="Arial"/>
      <family val="2"/>
      <charset val="204"/>
    </font>
    <font>
      <sz val="11"/>
      <color theme="1"/>
      <name val="Calibri"/>
      <family val="2"/>
      <scheme val="minor"/>
    </font>
    <font>
      <sz val="10"/>
      <color rgb="FF000000"/>
      <name val="Times New Roman"/>
      <family val="1"/>
      <charset val="204"/>
    </font>
    <font>
      <u/>
      <sz val="7.5"/>
      <color theme="10"/>
      <name val="Arial Cyr"/>
      <charset val="204"/>
    </font>
    <font>
      <sz val="11"/>
      <color rgb="FF000000"/>
      <name val="Calibri"/>
      <family val="2"/>
      <charset val="204"/>
    </font>
    <font>
      <sz val="11"/>
      <color indexed="8"/>
      <name val="Calibri"/>
      <family val="2"/>
      <charset val="204"/>
    </font>
    <font>
      <b/>
      <sz val="11"/>
      <color theme="1"/>
      <name val="Calibri"/>
      <family val="2"/>
      <charset val="204"/>
      <scheme val="minor"/>
    </font>
    <font>
      <sz val="14"/>
      <color rgb="FF000000"/>
      <name val="Times New Roman"/>
      <family val="1"/>
      <charset val="204"/>
    </font>
    <font>
      <b/>
      <sz val="14"/>
      <color rgb="FF000000"/>
      <name val="Times New Roman"/>
      <family val="1"/>
      <charset val="204"/>
    </font>
    <font>
      <b/>
      <sz val="14"/>
      <name val="Times New Roman"/>
      <family val="1"/>
      <charset val="204"/>
    </font>
    <font>
      <sz val="14"/>
      <name val="Times New Roman"/>
      <family val="1"/>
      <charset val="204"/>
    </font>
    <font>
      <sz val="14"/>
      <color theme="1"/>
      <name val="Times New Roman"/>
      <family val="1"/>
      <charset val="204"/>
    </font>
    <font>
      <sz val="14"/>
      <color indexed="8"/>
      <name val="Times New Roman"/>
      <family val="1"/>
      <charset val="204"/>
    </font>
  </fonts>
  <fills count="5">
    <fill>
      <patternFill patternType="none"/>
    </fill>
    <fill>
      <patternFill patternType="gray125"/>
    </fill>
    <fill>
      <patternFill patternType="solid">
        <fgColor rgb="FFC0C0C0"/>
      </patternFill>
    </fill>
    <fill>
      <patternFill patternType="solid">
        <fgColor rgb="FFFFFF99"/>
      </patternFill>
    </fill>
    <fill>
      <patternFill patternType="solid">
        <fgColor rgb="FFCCFFFF"/>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diagonal/>
    </border>
  </borders>
  <cellStyleXfs count="60">
    <xf numFmtId="0" fontId="0" fillId="0" borderId="0"/>
    <xf numFmtId="0" fontId="2" fillId="0" borderId="0"/>
    <xf numFmtId="0" fontId="4" fillId="0" borderId="0"/>
    <xf numFmtId="0" fontId="4" fillId="0" borderId="0"/>
    <xf numFmtId="0" fontId="5" fillId="0" borderId="0"/>
    <xf numFmtId="0" fontId="5" fillId="0" borderId="0"/>
    <xf numFmtId="0" fontId="4" fillId="0" borderId="0"/>
    <xf numFmtId="0" fontId="5" fillId="2" borderId="0"/>
    <xf numFmtId="0" fontId="5" fillId="0" borderId="0">
      <alignment horizontal="left" vertical="top" wrapText="1"/>
    </xf>
    <xf numFmtId="0" fontId="5" fillId="0" borderId="0"/>
    <xf numFmtId="0" fontId="6" fillId="0" borderId="0">
      <alignment horizontal="center" wrapText="1"/>
    </xf>
    <xf numFmtId="0" fontId="6" fillId="0" borderId="0">
      <alignment horizontal="center"/>
    </xf>
    <xf numFmtId="0" fontId="5" fillId="0" borderId="0">
      <alignment wrapText="1"/>
    </xf>
    <xf numFmtId="0" fontId="5" fillId="0" borderId="0">
      <alignment horizontal="right"/>
    </xf>
    <xf numFmtId="0" fontId="5" fillId="2" borderId="5"/>
    <xf numFmtId="0" fontId="5" fillId="0" borderId="6">
      <alignment horizontal="center" vertical="center" wrapText="1"/>
    </xf>
    <xf numFmtId="0" fontId="5" fillId="0" borderId="7"/>
    <xf numFmtId="0" fontId="5" fillId="0" borderId="6">
      <alignment horizontal="center" vertical="center" shrinkToFit="1"/>
    </xf>
    <xf numFmtId="0" fontId="5" fillId="2" borderId="8"/>
    <xf numFmtId="0" fontId="7" fillId="0" borderId="6">
      <alignment horizontal="left"/>
    </xf>
    <xf numFmtId="4" fontId="7" fillId="3" borderId="6">
      <alignment horizontal="right" vertical="top" shrinkToFit="1"/>
    </xf>
    <xf numFmtId="0" fontId="5" fillId="2" borderId="9"/>
    <xf numFmtId="0" fontId="5" fillId="0" borderId="8"/>
    <xf numFmtId="0" fontId="5" fillId="0" borderId="0">
      <alignment horizontal="left" wrapText="1"/>
    </xf>
    <xf numFmtId="49" fontId="5" fillId="0" borderId="6">
      <alignment horizontal="left" vertical="top" wrapText="1"/>
    </xf>
    <xf numFmtId="4" fontId="5" fillId="4" borderId="6">
      <alignment horizontal="right" vertical="top" shrinkToFit="1"/>
    </xf>
    <xf numFmtId="0" fontId="5" fillId="2" borderId="9">
      <alignment horizontal="center"/>
    </xf>
    <xf numFmtId="0" fontId="5" fillId="2" borderId="0">
      <alignment horizontal="center"/>
    </xf>
    <xf numFmtId="4" fontId="5" fillId="0" borderId="6">
      <alignment horizontal="right" vertical="top" shrinkToFit="1"/>
    </xf>
    <xf numFmtId="49" fontId="7" fillId="0" borderId="6">
      <alignment horizontal="left" vertical="top" wrapText="1"/>
    </xf>
    <xf numFmtId="0" fontId="5" fillId="2" borderId="0">
      <alignment horizontal="left"/>
    </xf>
    <xf numFmtId="4" fontId="5" fillId="0" borderId="7">
      <alignment horizontal="right" shrinkToFit="1"/>
    </xf>
    <xf numFmtId="4" fontId="5" fillId="0" borderId="0">
      <alignment horizontal="right" shrinkToFit="1"/>
    </xf>
    <xf numFmtId="0" fontId="5" fillId="2" borderId="8">
      <alignment horizontal="center"/>
    </xf>
    <xf numFmtId="0" fontId="8" fillId="0" borderId="0">
      <alignment vertical="top" wrapText="1"/>
    </xf>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12" fillId="0" borderId="0"/>
    <xf numFmtId="0" fontId="2" fillId="0" borderId="0"/>
    <xf numFmtId="0" fontId="8" fillId="0" borderId="0">
      <alignment vertical="top" wrapText="1"/>
    </xf>
    <xf numFmtId="0" fontId="14" fillId="0" borderId="0"/>
    <xf numFmtId="0" fontId="12" fillId="0" borderId="0"/>
    <xf numFmtId="9" fontId="2" fillId="0" borderId="0" applyFont="0" applyFill="0" applyBorder="0" applyAlignment="0" applyProtection="0"/>
    <xf numFmtId="9" fontId="12" fillId="0" borderId="0" applyFont="0" applyFill="0" applyBorder="0" applyAlignment="0" applyProtection="0"/>
    <xf numFmtId="165" fontId="2" fillId="0" borderId="0" applyFont="0" applyFill="0" applyBorder="0" applyAlignment="0" applyProtection="0"/>
    <xf numFmtId="164" fontId="15" fillId="0" borderId="0">
      <alignment vertical="top" wrapText="1"/>
    </xf>
    <xf numFmtId="164" fontId="8" fillId="0" borderId="0">
      <alignment vertical="top" wrapText="1"/>
    </xf>
    <xf numFmtId="0" fontId="12" fillId="0" borderId="0"/>
    <xf numFmtId="0" fontId="16" fillId="0" borderId="0" applyNumberFormat="0" applyFill="0" applyBorder="0" applyAlignment="0" applyProtection="0">
      <alignment vertical="top"/>
      <protection locked="0"/>
    </xf>
    <xf numFmtId="167" fontId="17" fillId="0" borderId="0"/>
    <xf numFmtId="165" fontId="18" fillId="0" borderId="0" applyFont="0" applyFill="0" applyBorder="0" applyAlignment="0" applyProtection="0"/>
    <xf numFmtId="165" fontId="12" fillId="0" borderId="0" applyFont="0" applyFill="0" applyBorder="0" applyAlignment="0" applyProtection="0"/>
    <xf numFmtId="165" fontId="18" fillId="0" borderId="0" applyFont="0" applyFill="0" applyBorder="0" applyAlignment="0" applyProtection="0"/>
    <xf numFmtId="165" fontId="12" fillId="0" borderId="0" applyFont="0" applyFill="0" applyBorder="0" applyAlignment="0" applyProtection="0"/>
  </cellStyleXfs>
  <cellXfs count="59">
    <xf numFmtId="0" fontId="0" fillId="0" borderId="0" xfId="0"/>
    <xf numFmtId="0" fontId="0" fillId="0" borderId="0" xfId="0" applyFill="1"/>
    <xf numFmtId="0" fontId="0" fillId="0" borderId="0" xfId="0" applyAlignment="1">
      <alignment horizontal="center"/>
    </xf>
    <xf numFmtId="0" fontId="19" fillId="0" borderId="0" xfId="0" applyFont="1"/>
    <xf numFmtId="0" fontId="0" fillId="0" borderId="0" xfId="0" applyAlignment="1">
      <alignment wrapText="1"/>
    </xf>
    <xf numFmtId="0" fontId="10" fillId="0" borderId="0" xfId="0" applyFont="1" applyBorder="1" applyAlignment="1">
      <alignment horizontal="center" wrapText="1"/>
    </xf>
    <xf numFmtId="0" fontId="0" fillId="0" borderId="0" xfId="0" applyFill="1" applyAlignment="1">
      <alignment horizontal="center" vertical="center"/>
    </xf>
    <xf numFmtId="0" fontId="19" fillId="0" borderId="0" xfId="0" applyFont="1" applyFill="1"/>
    <xf numFmtId="49" fontId="23" fillId="0" borderId="0" xfId="0" applyNumberFormat="1" applyFont="1" applyAlignment="1">
      <alignment horizontal="left" wrapText="1"/>
    </xf>
    <xf numFmtId="49" fontId="23" fillId="0" borderId="1" xfId="0" applyNumberFormat="1" applyFont="1" applyBorder="1" applyAlignment="1">
      <alignment horizontal="left" wrapText="1"/>
    </xf>
    <xf numFmtId="49" fontId="22" fillId="0" borderId="1" xfId="0" applyNumberFormat="1" applyFont="1" applyBorder="1" applyAlignment="1">
      <alignment horizontal="left" wrapText="1"/>
    </xf>
    <xf numFmtId="0" fontId="20" fillId="0" borderId="1" xfId="0" quotePrefix="1" applyFont="1" applyBorder="1" applyAlignment="1">
      <alignment horizontal="left" wrapText="1"/>
    </xf>
    <xf numFmtId="0" fontId="25" fillId="0" borderId="12" xfId="0" quotePrefix="1" applyNumberFormat="1" applyFont="1" applyBorder="1" applyAlignment="1">
      <alignment horizontal="left" wrapText="1"/>
    </xf>
    <xf numFmtId="3" fontId="23" fillId="0" borderId="1" xfId="1" applyNumberFormat="1" applyFont="1" applyFill="1" applyBorder="1" applyAlignment="1" applyProtection="1">
      <alignment horizontal="center" vertical="center" wrapText="1"/>
      <protection locked="0"/>
    </xf>
    <xf numFmtId="0" fontId="21" fillId="0" borderId="1" xfId="0" applyFont="1" applyBorder="1" applyAlignment="1">
      <alignment horizontal="left" wrapText="1"/>
    </xf>
    <xf numFmtId="166" fontId="0" fillId="0" borderId="0" xfId="0" applyNumberFormat="1"/>
    <xf numFmtId="0" fontId="9" fillId="0" borderId="2" xfId="0" applyFont="1" applyBorder="1" applyAlignment="1">
      <alignment horizontal="justify" wrapText="1"/>
    </xf>
    <xf numFmtId="0" fontId="21" fillId="0" borderId="1" xfId="0" applyFont="1" applyBorder="1" applyAlignment="1">
      <alignment horizontal="center" wrapText="1"/>
    </xf>
    <xf numFmtId="0" fontId="20" fillId="0" borderId="1" xfId="0" applyFont="1" applyBorder="1" applyAlignment="1">
      <alignment horizontal="left" wrapText="1"/>
    </xf>
    <xf numFmtId="0" fontId="23" fillId="0" borderId="1" xfId="0" applyFont="1" applyBorder="1" applyAlignment="1">
      <alignment horizontal="left" wrapText="1"/>
    </xf>
    <xf numFmtId="0" fontId="20" fillId="0" borderId="4" xfId="0" applyFont="1" applyBorder="1" applyAlignment="1">
      <alignment horizontal="left" wrapText="1"/>
    </xf>
    <xf numFmtId="0" fontId="24" fillId="0" borderId="10" xfId="0" applyFont="1" applyBorder="1" applyAlignment="1">
      <alignment horizontal="left" wrapText="1"/>
    </xf>
    <xf numFmtId="0" fontId="24" fillId="0" borderId="13" xfId="0" applyFont="1" applyBorder="1" applyAlignment="1">
      <alignment horizontal="left" wrapText="1"/>
    </xf>
    <xf numFmtId="0" fontId="24" fillId="0" borderId="1" xfId="0" applyFont="1" applyBorder="1" applyAlignment="1">
      <alignment horizontal="left" wrapText="1"/>
    </xf>
    <xf numFmtId="0" fontId="21" fillId="0" borderId="3" xfId="0" applyFont="1" applyBorder="1" applyAlignment="1">
      <alignment horizontal="left" wrapText="1"/>
    </xf>
    <xf numFmtId="0" fontId="24" fillId="0" borderId="0" xfId="0" applyFont="1" applyAlignment="1">
      <alignment horizontal="left" wrapText="1"/>
    </xf>
    <xf numFmtId="0" fontId="20" fillId="0" borderId="3" xfId="0" applyFont="1" applyBorder="1" applyAlignment="1">
      <alignment horizontal="left" wrapText="1"/>
    </xf>
    <xf numFmtId="0" fontId="21" fillId="0" borderId="6" xfId="0" applyNumberFormat="1" applyFont="1" applyFill="1" applyBorder="1" applyAlignment="1">
      <alignment horizontal="left" wrapText="1"/>
    </xf>
    <xf numFmtId="0" fontId="20" fillId="0" borderId="6" xfId="0" applyNumberFormat="1" applyFont="1" applyFill="1" applyBorder="1" applyAlignment="1">
      <alignment horizontal="left" wrapText="1"/>
    </xf>
    <xf numFmtId="0" fontId="1" fillId="0" borderId="0" xfId="0" applyFont="1" applyBorder="1" applyAlignment="1">
      <alignment horizontal="center"/>
    </xf>
    <xf numFmtId="49" fontId="23" fillId="0" borderId="0" xfId="0" applyNumberFormat="1" applyFont="1" applyAlignment="1">
      <alignment horizontal="left"/>
    </xf>
    <xf numFmtId="49" fontId="22" fillId="0" borderId="1" xfId="0" applyNumberFormat="1" applyFont="1" applyBorder="1" applyAlignment="1">
      <alignment horizontal="left"/>
    </xf>
    <xf numFmtId="49" fontId="23" fillId="0" borderId="1" xfId="0" applyNumberFormat="1" applyFont="1" applyBorder="1" applyAlignment="1">
      <alignment horizontal="left"/>
    </xf>
    <xf numFmtId="0" fontId="24" fillId="0" borderId="14" xfId="0" applyFont="1" applyBorder="1" applyAlignment="1">
      <alignment horizontal="left" wrapText="1"/>
    </xf>
    <xf numFmtId="49" fontId="25" fillId="0" borderId="15" xfId="0" applyNumberFormat="1" applyFont="1" applyBorder="1" applyAlignment="1">
      <alignment horizontal="left"/>
    </xf>
    <xf numFmtId="0" fontId="20" fillId="0" borderId="11" xfId="0" applyFont="1" applyBorder="1" applyAlignment="1">
      <alignment horizontal="left" wrapText="1"/>
    </xf>
    <xf numFmtId="0" fontId="20" fillId="0" borderId="1" xfId="0" applyFont="1" applyBorder="1" applyAlignment="1">
      <alignment horizontal="center" vertical="center" wrapText="1"/>
    </xf>
    <xf numFmtId="0" fontId="10" fillId="0" borderId="0" xfId="0" applyFont="1" applyBorder="1" applyAlignment="1">
      <alignment horizontal="center" wrapText="1"/>
    </xf>
    <xf numFmtId="0" fontId="11" fillId="0" borderId="2" xfId="0" applyFont="1" applyBorder="1" applyAlignment="1">
      <alignment horizontal="right" wrapText="1"/>
    </xf>
    <xf numFmtId="0" fontId="10" fillId="0" borderId="0" xfId="0" applyFont="1" applyBorder="1" applyAlignment="1">
      <alignment horizontal="right" wrapText="1"/>
    </xf>
    <xf numFmtId="0" fontId="9" fillId="0" borderId="2" xfId="0" applyFont="1" applyBorder="1" applyAlignment="1">
      <alignment horizontal="right"/>
    </xf>
    <xf numFmtId="3" fontId="22" fillId="0" borderId="1" xfId="0" applyNumberFormat="1" applyFont="1" applyBorder="1" applyAlignment="1">
      <alignment horizontal="right" wrapText="1"/>
    </xf>
    <xf numFmtId="3" fontId="21" fillId="0" borderId="1" xfId="0" applyNumberFormat="1" applyFont="1" applyBorder="1" applyAlignment="1">
      <alignment horizontal="right" wrapText="1"/>
    </xf>
    <xf numFmtId="3" fontId="20" fillId="0" borderId="1" xfId="0" applyNumberFormat="1" applyFont="1" applyBorder="1" applyAlignment="1">
      <alignment horizontal="right" wrapText="1"/>
    </xf>
    <xf numFmtId="3" fontId="23" fillId="0" borderId="1" xfId="0" applyNumberFormat="1" applyFont="1" applyBorder="1" applyAlignment="1">
      <alignment horizontal="right" wrapText="1"/>
    </xf>
    <xf numFmtId="3" fontId="23" fillId="0" borderId="1" xfId="0" applyNumberFormat="1" applyFont="1" applyFill="1" applyBorder="1" applyAlignment="1">
      <alignment horizontal="right" wrapText="1"/>
    </xf>
    <xf numFmtId="3" fontId="20" fillId="0" borderId="10" xfId="0" applyNumberFormat="1" applyFont="1" applyBorder="1" applyAlignment="1">
      <alignment horizontal="right" wrapText="1"/>
    </xf>
    <xf numFmtId="3" fontId="24" fillId="0" borderId="1" xfId="0" applyNumberFormat="1" applyFont="1" applyBorder="1" applyAlignment="1">
      <alignment horizontal="right" wrapText="1"/>
    </xf>
    <xf numFmtId="166" fontId="21" fillId="0" borderId="6" xfId="0" applyNumberFormat="1" applyFont="1" applyFill="1" applyBorder="1" applyAlignment="1">
      <alignment horizontal="right" wrapText="1"/>
    </xf>
    <xf numFmtId="166" fontId="20" fillId="0" borderId="6" xfId="0" applyNumberFormat="1" applyFont="1" applyFill="1" applyBorder="1" applyAlignment="1">
      <alignment horizontal="right" wrapText="1"/>
    </xf>
    <xf numFmtId="0" fontId="0" fillId="0" borderId="0" xfId="0" applyAlignment="1">
      <alignment horizontal="right"/>
    </xf>
    <xf numFmtId="166" fontId="10" fillId="0" borderId="0" xfId="0" applyNumberFormat="1" applyFont="1" applyBorder="1" applyAlignment="1">
      <alignment horizontal="right" wrapText="1"/>
    </xf>
    <xf numFmtId="166" fontId="24" fillId="0" borderId="1" xfId="0" applyNumberFormat="1" applyFont="1" applyBorder="1" applyAlignment="1">
      <alignment horizontal="center" vertical="center" wrapText="1"/>
    </xf>
    <xf numFmtId="166" fontId="22" fillId="0" borderId="1" xfId="0" applyNumberFormat="1" applyFont="1" applyBorder="1" applyAlignment="1">
      <alignment horizontal="right" wrapText="1"/>
    </xf>
    <xf numFmtId="166" fontId="21" fillId="0" borderId="1" xfId="0" applyNumberFormat="1" applyFont="1" applyBorder="1" applyAlignment="1">
      <alignment horizontal="right" wrapText="1"/>
    </xf>
    <xf numFmtId="166" fontId="20" fillId="0" borderId="1" xfId="0" applyNumberFormat="1" applyFont="1" applyBorder="1" applyAlignment="1">
      <alignment horizontal="right" wrapText="1"/>
    </xf>
    <xf numFmtId="166" fontId="23" fillId="0" borderId="1" xfId="0" applyNumberFormat="1" applyFont="1" applyBorder="1" applyAlignment="1">
      <alignment horizontal="right" wrapText="1"/>
    </xf>
    <xf numFmtId="166" fontId="24" fillId="0" borderId="1" xfId="0" applyNumberFormat="1" applyFont="1" applyBorder="1" applyAlignment="1">
      <alignment horizontal="right" wrapText="1"/>
    </xf>
    <xf numFmtId="166" fontId="0" fillId="0" borderId="0" xfId="0" applyNumberFormat="1" applyAlignment="1">
      <alignment horizontal="right"/>
    </xf>
  </cellXfs>
  <cellStyles count="60">
    <cellStyle name="br" xfId="2"/>
    <cellStyle name="col" xfId="3"/>
    <cellStyle name="Normal" xfId="43"/>
    <cellStyle name="Normal 2 2 2 2" xfId="53"/>
    <cellStyle name="style0" xfId="4"/>
    <cellStyle name="td" xfId="5"/>
    <cellStyle name="tr" xfId="6"/>
    <cellStyle name="xl21" xfId="7"/>
    <cellStyle name="xl22" xfId="8"/>
    <cellStyle name="xl23" xfId="9"/>
    <cellStyle name="xl24" xfId="10"/>
    <cellStyle name="xl25" xfId="11"/>
    <cellStyle name="xl26" xfId="12"/>
    <cellStyle name="xl27" xfId="13"/>
    <cellStyle name="xl28" xfId="14"/>
    <cellStyle name="xl29" xfId="15"/>
    <cellStyle name="xl30" xfId="16"/>
    <cellStyle name="xl31" xfId="17"/>
    <cellStyle name="xl32" xfId="18"/>
    <cellStyle name="xl33" xfId="19"/>
    <cellStyle name="xl34" xfId="20"/>
    <cellStyle name="xl35" xfId="21"/>
    <cellStyle name="xl36" xfId="22"/>
    <cellStyle name="xl37" xfId="23"/>
    <cellStyle name="xl38" xfId="24"/>
    <cellStyle name="xl39" xfId="25"/>
    <cellStyle name="xl40" xfId="26"/>
    <cellStyle name="xl41" xfId="27"/>
    <cellStyle name="xl42" xfId="28"/>
    <cellStyle name="xl43" xfId="29"/>
    <cellStyle name="xl44" xfId="30"/>
    <cellStyle name="xl45" xfId="31"/>
    <cellStyle name="xl46" xfId="32"/>
    <cellStyle name="xl47" xfId="33"/>
    <cellStyle name="Гиперссылка 2" xfId="54"/>
    <cellStyle name="Обычный" xfId="0" builtinId="0"/>
    <cellStyle name="Обычный 10" xfId="44"/>
    <cellStyle name="Обычный 2" xfId="34"/>
    <cellStyle name="Обычный 2 2" xfId="45"/>
    <cellStyle name="Обычный 2 3" xfId="52"/>
    <cellStyle name="Обычный 29" xfId="55"/>
    <cellStyle name="Обычный 3" xfId="35"/>
    <cellStyle name="Обычный 3 2" xfId="46"/>
    <cellStyle name="Обычный 4" xfId="1"/>
    <cellStyle name="Обычный 4 2" xfId="47"/>
    <cellStyle name="Обычный 5" xfId="42"/>
    <cellStyle name="Обычный 6" xfId="51"/>
    <cellStyle name="Процентный 2" xfId="48"/>
    <cellStyle name="Процентный 3" xfId="49"/>
    <cellStyle name="Стиль 1" xfId="36"/>
    <cellStyle name="Стиль 2" xfId="37"/>
    <cellStyle name="Стиль 3" xfId="38"/>
    <cellStyle name="Стиль 4" xfId="39"/>
    <cellStyle name="Стиль 5" xfId="40"/>
    <cellStyle name="Стиль 6" xfId="41"/>
    <cellStyle name="Финансовый 2" xfId="50"/>
    <cellStyle name="Финансовый 2 2" xfId="56"/>
    <cellStyle name="Финансовый 2 3" xfId="57"/>
    <cellStyle name="Финансовый 3" xfId="58"/>
    <cellStyle name="Финансовый 4"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
  <sheetViews>
    <sheetView tabSelected="1" zoomScale="96" zoomScaleNormal="96" workbookViewId="0">
      <pane xSplit="2" ySplit="1" topLeftCell="C2" activePane="bottomRight" state="frozen"/>
      <selection pane="topRight" activeCell="C1" sqref="C1"/>
      <selection pane="bottomLeft" activeCell="A6" sqref="A6"/>
      <selection pane="bottomRight" activeCell="C9" sqref="C9"/>
    </sheetView>
  </sheetViews>
  <sheetFormatPr defaultColWidth="16.42578125" defaultRowHeight="15" x14ac:dyDescent="0.25"/>
  <cols>
    <col min="1" max="1" width="29" style="2" customWidth="1"/>
    <col min="2" max="2" width="61.5703125" style="4" customWidth="1"/>
    <col min="3" max="3" width="19.28515625" style="50" customWidth="1"/>
    <col min="4" max="4" width="17.28515625" style="50" customWidth="1"/>
    <col min="5" max="5" width="8.28515625" style="58" customWidth="1"/>
    <col min="6" max="6" width="0" hidden="1" customWidth="1"/>
  </cols>
  <sheetData>
    <row r="1" spans="1:5" ht="20.25" x14ac:dyDescent="0.3">
      <c r="A1" s="37" t="s">
        <v>19</v>
      </c>
      <c r="B1" s="37"/>
      <c r="C1" s="37"/>
      <c r="D1" s="37"/>
      <c r="E1" s="37"/>
    </row>
    <row r="2" spans="1:5" ht="20.25" x14ac:dyDescent="0.3">
      <c r="A2" s="5"/>
      <c r="B2" s="5"/>
      <c r="C2" s="39"/>
      <c r="D2" s="39"/>
      <c r="E2" s="51"/>
    </row>
    <row r="3" spans="1:5" ht="18.75" customHeight="1" x14ac:dyDescent="0.3">
      <c r="A3" s="29"/>
      <c r="B3" s="16"/>
      <c r="C3" s="40"/>
      <c r="D3" s="38" t="s">
        <v>0</v>
      </c>
      <c r="E3" s="38"/>
    </row>
    <row r="4" spans="1:5" s="6" customFormat="1" ht="75" x14ac:dyDescent="0.25">
      <c r="A4" s="36" t="s">
        <v>22</v>
      </c>
      <c r="B4" s="36" t="s">
        <v>23</v>
      </c>
      <c r="C4" s="13" t="s">
        <v>451</v>
      </c>
      <c r="D4" s="13" t="s">
        <v>20</v>
      </c>
      <c r="E4" s="52" t="s">
        <v>21</v>
      </c>
    </row>
    <row r="5" spans="1:5" s="7" customFormat="1" ht="18.75" x14ac:dyDescent="0.3">
      <c r="A5" s="17"/>
      <c r="B5" s="17" t="s">
        <v>24</v>
      </c>
      <c r="C5" s="41">
        <f>C6+C113</f>
        <v>42183591.600000009</v>
      </c>
      <c r="D5" s="41">
        <f>D6+D113</f>
        <v>43899809.800000004</v>
      </c>
      <c r="E5" s="53">
        <f>D5/C5*100</f>
        <v>104.06844968601487</v>
      </c>
    </row>
    <row r="6" spans="1:5" s="7" customFormat="1" ht="19.5" customHeight="1" x14ac:dyDescent="0.3">
      <c r="A6" s="14" t="s">
        <v>25</v>
      </c>
      <c r="B6" s="14" t="s">
        <v>17</v>
      </c>
      <c r="C6" s="42">
        <f>C7+C12+C30+C32+C36+C46+C69+C79+C94+C105+C107+C110+C111+C112</f>
        <v>26066651.300000004</v>
      </c>
      <c r="D6" s="42">
        <f>D7+D12+D30+D32+D36+D46+D69+D79+D94+D105+D107+D110+D111+D112</f>
        <v>24789093.100000005</v>
      </c>
      <c r="E6" s="54">
        <f t="shared" ref="E6:E90" si="0">D6/C6*100</f>
        <v>95.098878696397804</v>
      </c>
    </row>
    <row r="7" spans="1:5" ht="21" customHeight="1" x14ac:dyDescent="0.3">
      <c r="A7" s="14" t="s">
        <v>26</v>
      </c>
      <c r="B7" s="14" t="s">
        <v>27</v>
      </c>
      <c r="C7" s="42">
        <f>C8+C11</f>
        <v>15490464</v>
      </c>
      <c r="D7" s="42">
        <f>D8+D11</f>
        <v>15870984</v>
      </c>
      <c r="E7" s="54">
        <f t="shared" si="0"/>
        <v>102.4564790312285</v>
      </c>
    </row>
    <row r="8" spans="1:5" ht="18" customHeight="1" x14ac:dyDescent="0.3">
      <c r="A8" s="14" t="s">
        <v>28</v>
      </c>
      <c r="B8" s="14" t="s">
        <v>16</v>
      </c>
      <c r="C8" s="42">
        <f>C9</f>
        <v>7424786</v>
      </c>
      <c r="D8" s="42">
        <f>D9+D10</f>
        <v>7906086</v>
      </c>
      <c r="E8" s="54">
        <f t="shared" si="0"/>
        <v>106.48234171328306</v>
      </c>
    </row>
    <row r="9" spans="1:5" s="1" customFormat="1" ht="56.25" x14ac:dyDescent="0.3">
      <c r="A9" s="18" t="s">
        <v>29</v>
      </c>
      <c r="B9" s="18" t="s">
        <v>30</v>
      </c>
      <c r="C9" s="43">
        <v>7424786</v>
      </c>
      <c r="D9" s="44">
        <v>7906086</v>
      </c>
      <c r="E9" s="55">
        <f t="shared" si="0"/>
        <v>106.48234171328306</v>
      </c>
    </row>
    <row r="10" spans="1:5" s="1" customFormat="1" ht="75" hidden="1" x14ac:dyDescent="0.3">
      <c r="A10" s="30" t="s">
        <v>31</v>
      </c>
      <c r="B10" s="8" t="s">
        <v>32</v>
      </c>
      <c r="C10" s="43">
        <v>0</v>
      </c>
      <c r="D10" s="44"/>
      <c r="E10" s="55">
        <v>0</v>
      </c>
    </row>
    <row r="11" spans="1:5" s="1" customFormat="1" ht="18.75" x14ac:dyDescent="0.3">
      <c r="A11" s="18" t="s">
        <v>33</v>
      </c>
      <c r="B11" s="18" t="s">
        <v>15</v>
      </c>
      <c r="C11" s="43">
        <v>8065678</v>
      </c>
      <c r="D11" s="44">
        <v>7964898</v>
      </c>
      <c r="E11" s="55">
        <f t="shared" si="0"/>
        <v>98.750508016809007</v>
      </c>
    </row>
    <row r="12" spans="1:5" ht="60" customHeight="1" x14ac:dyDescent="0.3">
      <c r="A12" s="14" t="s">
        <v>34</v>
      </c>
      <c r="B12" s="14" t="s">
        <v>35</v>
      </c>
      <c r="C12" s="42">
        <f>C13</f>
        <v>925266.7</v>
      </c>
      <c r="D12" s="42">
        <f>D13</f>
        <v>919332.7</v>
      </c>
      <c r="E12" s="54">
        <f t="shared" si="0"/>
        <v>99.358671397122578</v>
      </c>
    </row>
    <row r="13" spans="1:5" ht="56.25" x14ac:dyDescent="0.3">
      <c r="A13" s="14" t="s">
        <v>36</v>
      </c>
      <c r="B13" s="14" t="s">
        <v>37</v>
      </c>
      <c r="C13" s="42">
        <v>925266.7</v>
      </c>
      <c r="D13" s="42">
        <f>SUM(D14:D29)</f>
        <v>919332.7</v>
      </c>
      <c r="E13" s="54">
        <f t="shared" si="0"/>
        <v>99.358671397122578</v>
      </c>
    </row>
    <row r="14" spans="1:5" ht="37.5" x14ac:dyDescent="0.3">
      <c r="A14" s="18" t="s">
        <v>38</v>
      </c>
      <c r="B14" s="18" t="s">
        <v>39</v>
      </c>
      <c r="C14" s="43">
        <v>2222</v>
      </c>
      <c r="D14" s="44">
        <v>-3712</v>
      </c>
      <c r="E14" s="55">
        <f t="shared" si="0"/>
        <v>-167.05670567056706</v>
      </c>
    </row>
    <row r="15" spans="1:5" ht="243.75" customHeight="1" x14ac:dyDescent="0.3">
      <c r="A15" s="18" t="s">
        <v>40</v>
      </c>
      <c r="B15" s="18" t="s">
        <v>41</v>
      </c>
      <c r="C15" s="43">
        <v>157300</v>
      </c>
      <c r="D15" s="44">
        <v>157300</v>
      </c>
      <c r="E15" s="55">
        <f t="shared" si="0"/>
        <v>100</v>
      </c>
    </row>
    <row r="16" spans="1:5" s="1" customFormat="1" ht="337.5" x14ac:dyDescent="0.3">
      <c r="A16" s="18" t="s">
        <v>42</v>
      </c>
      <c r="B16" s="18" t="s">
        <v>43</v>
      </c>
      <c r="C16" s="43">
        <v>133600</v>
      </c>
      <c r="D16" s="44">
        <v>133600</v>
      </c>
      <c r="E16" s="55">
        <f t="shared" si="0"/>
        <v>100</v>
      </c>
    </row>
    <row r="17" spans="1:5" s="1" customFormat="1" ht="187.5" x14ac:dyDescent="0.3">
      <c r="A17" s="18" t="s">
        <v>44</v>
      </c>
      <c r="B17" s="18" t="s">
        <v>45</v>
      </c>
      <c r="C17" s="44">
        <v>1100</v>
      </c>
      <c r="D17" s="44">
        <v>1100</v>
      </c>
      <c r="E17" s="55">
        <f t="shared" si="0"/>
        <v>100</v>
      </c>
    </row>
    <row r="18" spans="1:5" s="1" customFormat="1" ht="71.25" customHeight="1" x14ac:dyDescent="0.3">
      <c r="A18" s="30" t="s">
        <v>46</v>
      </c>
      <c r="B18" s="8" t="s">
        <v>47</v>
      </c>
      <c r="C18" s="44">
        <v>0</v>
      </c>
      <c r="D18" s="44"/>
      <c r="E18" s="55">
        <v>0</v>
      </c>
    </row>
    <row r="19" spans="1:5" ht="112.5" x14ac:dyDescent="0.3">
      <c r="A19" s="18" t="s">
        <v>48</v>
      </c>
      <c r="B19" s="18" t="s">
        <v>49</v>
      </c>
      <c r="C19" s="43">
        <v>100</v>
      </c>
      <c r="D19" s="44">
        <v>100</v>
      </c>
      <c r="E19" s="55">
        <f t="shared" si="0"/>
        <v>100</v>
      </c>
    </row>
    <row r="20" spans="1:5" ht="150" x14ac:dyDescent="0.3">
      <c r="A20" s="18" t="s">
        <v>50</v>
      </c>
      <c r="B20" s="18" t="s">
        <v>51</v>
      </c>
      <c r="C20" s="44">
        <v>1000</v>
      </c>
      <c r="D20" s="44">
        <v>1000</v>
      </c>
      <c r="E20" s="55">
        <f t="shared" si="0"/>
        <v>100</v>
      </c>
    </row>
    <row r="21" spans="1:5" s="1" customFormat="1" ht="187.5" x14ac:dyDescent="0.3">
      <c r="A21" s="18" t="s">
        <v>52</v>
      </c>
      <c r="B21" s="18" t="s">
        <v>53</v>
      </c>
      <c r="C21" s="43">
        <v>276101</v>
      </c>
      <c r="D21" s="44">
        <v>276101</v>
      </c>
      <c r="E21" s="55">
        <f t="shared" si="0"/>
        <v>100</v>
      </c>
    </row>
    <row r="22" spans="1:5" ht="187.5" x14ac:dyDescent="0.3">
      <c r="A22" s="18" t="s">
        <v>54</v>
      </c>
      <c r="B22" s="18" t="s">
        <v>55</v>
      </c>
      <c r="C22" s="43">
        <v>12561.5</v>
      </c>
      <c r="D22" s="44">
        <v>12561.5</v>
      </c>
      <c r="E22" s="55">
        <f t="shared" si="0"/>
        <v>100</v>
      </c>
    </row>
    <row r="23" spans="1:5" s="1" customFormat="1" ht="206.25" x14ac:dyDescent="0.3">
      <c r="A23" s="18" t="s">
        <v>56</v>
      </c>
      <c r="B23" s="18" t="s">
        <v>57</v>
      </c>
      <c r="C23" s="43">
        <v>1422</v>
      </c>
      <c r="D23" s="44">
        <v>1422</v>
      </c>
      <c r="E23" s="55">
        <f t="shared" si="0"/>
        <v>100</v>
      </c>
    </row>
    <row r="24" spans="1:5" ht="206.25" x14ac:dyDescent="0.3">
      <c r="A24" s="18" t="s">
        <v>58</v>
      </c>
      <c r="B24" s="18" t="s">
        <v>59</v>
      </c>
      <c r="C24" s="43">
        <v>64.7</v>
      </c>
      <c r="D24" s="44">
        <v>64.7</v>
      </c>
      <c r="E24" s="55">
        <f t="shared" si="0"/>
        <v>100</v>
      </c>
    </row>
    <row r="25" spans="1:5" ht="187.5" x14ac:dyDescent="0.3">
      <c r="A25" s="18" t="s">
        <v>60</v>
      </c>
      <c r="B25" s="18" t="s">
        <v>61</v>
      </c>
      <c r="C25" s="43">
        <v>325009</v>
      </c>
      <c r="D25" s="44">
        <v>325009</v>
      </c>
      <c r="E25" s="55">
        <f t="shared" si="0"/>
        <v>100</v>
      </c>
    </row>
    <row r="26" spans="1:5" s="7" customFormat="1" ht="187.5" x14ac:dyDescent="0.3">
      <c r="A26" s="18" t="s">
        <v>62</v>
      </c>
      <c r="B26" s="18" t="s">
        <v>63</v>
      </c>
      <c r="C26" s="43">
        <v>14786.5</v>
      </c>
      <c r="D26" s="44">
        <v>14786.5</v>
      </c>
      <c r="E26" s="55">
        <f t="shared" si="0"/>
        <v>100</v>
      </c>
    </row>
    <row r="27" spans="1:5" s="7" customFormat="1" ht="28.5" hidden="1" customHeight="1" x14ac:dyDescent="0.3">
      <c r="A27" s="19" t="s">
        <v>64</v>
      </c>
      <c r="B27" s="19" t="s">
        <v>65</v>
      </c>
      <c r="C27" s="44">
        <v>0</v>
      </c>
      <c r="D27" s="44"/>
      <c r="E27" s="56">
        <v>0</v>
      </c>
    </row>
    <row r="28" spans="1:5" ht="44.25" hidden="1" customHeight="1" x14ac:dyDescent="0.3">
      <c r="A28" s="19" t="s">
        <v>66</v>
      </c>
      <c r="B28" s="19" t="s">
        <v>67</v>
      </c>
      <c r="C28" s="44">
        <v>0</v>
      </c>
      <c r="D28" s="44"/>
      <c r="E28" s="56">
        <v>0</v>
      </c>
    </row>
    <row r="29" spans="1:5" ht="43.5" hidden="1" customHeight="1" x14ac:dyDescent="0.3">
      <c r="A29" s="19" t="s">
        <v>68</v>
      </c>
      <c r="B29" s="19" t="s">
        <v>69</v>
      </c>
      <c r="C29" s="44">
        <v>0</v>
      </c>
      <c r="D29" s="44"/>
      <c r="E29" s="56">
        <v>0</v>
      </c>
    </row>
    <row r="30" spans="1:5" ht="20.25" customHeight="1" x14ac:dyDescent="0.3">
      <c r="A30" s="14" t="s">
        <v>70</v>
      </c>
      <c r="B30" s="14" t="s">
        <v>71</v>
      </c>
      <c r="C30" s="42">
        <f>C31</f>
        <v>352778</v>
      </c>
      <c r="D30" s="42">
        <f>D31</f>
        <v>308728</v>
      </c>
      <c r="E30" s="54">
        <f t="shared" si="0"/>
        <v>87.513393692350434</v>
      </c>
    </row>
    <row r="31" spans="1:5" ht="37.5" x14ac:dyDescent="0.3">
      <c r="A31" s="18" t="s">
        <v>72</v>
      </c>
      <c r="B31" s="18" t="s">
        <v>14</v>
      </c>
      <c r="C31" s="43">
        <v>352778</v>
      </c>
      <c r="D31" s="44">
        <v>308728</v>
      </c>
      <c r="E31" s="55">
        <f t="shared" si="0"/>
        <v>87.513393692350434</v>
      </c>
    </row>
    <row r="32" spans="1:5" ht="17.25" customHeight="1" x14ac:dyDescent="0.3">
      <c r="A32" s="14" t="s">
        <v>73</v>
      </c>
      <c r="B32" s="14" t="s">
        <v>74</v>
      </c>
      <c r="C32" s="42">
        <f>C33+C34+C35</f>
        <v>2989821</v>
      </c>
      <c r="D32" s="42">
        <f>D33+D34+D35</f>
        <v>2893024</v>
      </c>
      <c r="E32" s="54">
        <f t="shared" si="0"/>
        <v>96.762448320484737</v>
      </c>
    </row>
    <row r="33" spans="1:5" s="1" customFormat="1" ht="18.75" x14ac:dyDescent="0.3">
      <c r="A33" s="18" t="s">
        <v>75</v>
      </c>
      <c r="B33" s="18" t="s">
        <v>13</v>
      </c>
      <c r="C33" s="43">
        <v>2739410</v>
      </c>
      <c r="D33" s="44">
        <v>2624360</v>
      </c>
      <c r="E33" s="55">
        <f t="shared" si="0"/>
        <v>95.800190551980165</v>
      </c>
    </row>
    <row r="34" spans="1:5" s="1" customFormat="1" ht="18.75" x14ac:dyDescent="0.3">
      <c r="A34" s="18" t="s">
        <v>76</v>
      </c>
      <c r="B34" s="18" t="s">
        <v>12</v>
      </c>
      <c r="C34" s="43">
        <v>249102</v>
      </c>
      <c r="D34" s="44">
        <v>267355</v>
      </c>
      <c r="E34" s="55">
        <f t="shared" si="0"/>
        <v>107.32752045346885</v>
      </c>
    </row>
    <row r="35" spans="1:5" ht="18.75" x14ac:dyDescent="0.3">
      <c r="A35" s="18" t="s">
        <v>77</v>
      </c>
      <c r="B35" s="18" t="s">
        <v>78</v>
      </c>
      <c r="C35" s="43">
        <v>1309</v>
      </c>
      <c r="D35" s="44">
        <v>1309</v>
      </c>
      <c r="E35" s="55">
        <f t="shared" si="0"/>
        <v>100</v>
      </c>
    </row>
    <row r="36" spans="1:5" ht="56.25" x14ac:dyDescent="0.3">
      <c r="A36" s="14" t="s">
        <v>79</v>
      </c>
      <c r="B36" s="14" t="s">
        <v>80</v>
      </c>
      <c r="C36" s="42">
        <f>C37+C42</f>
        <v>5780991</v>
      </c>
      <c r="D36" s="42">
        <f>D37+D42</f>
        <v>4033914.8</v>
      </c>
      <c r="E36" s="54">
        <f t="shared" si="0"/>
        <v>69.778949664512538</v>
      </c>
    </row>
    <row r="37" spans="1:5" ht="22.5" customHeight="1" x14ac:dyDescent="0.3">
      <c r="A37" s="14" t="s">
        <v>81</v>
      </c>
      <c r="B37" s="14" t="s">
        <v>11</v>
      </c>
      <c r="C37" s="42">
        <f>C38+C39+C40+C41</f>
        <v>5737119</v>
      </c>
      <c r="D37" s="42">
        <f>D38+D39+D40+D41</f>
        <v>3989721.8</v>
      </c>
      <c r="E37" s="54">
        <f t="shared" si="0"/>
        <v>69.542252827595178</v>
      </c>
    </row>
    <row r="38" spans="1:5" ht="37.5" x14ac:dyDescent="0.3">
      <c r="A38" s="18" t="s">
        <v>82</v>
      </c>
      <c r="B38" s="18" t="s">
        <v>83</v>
      </c>
      <c r="C38" s="43">
        <v>11550</v>
      </c>
      <c r="D38" s="44">
        <v>42753</v>
      </c>
      <c r="E38" s="55">
        <f t="shared" si="0"/>
        <v>370.15584415584419</v>
      </c>
    </row>
    <row r="39" spans="1:5" ht="56.25" x14ac:dyDescent="0.3">
      <c r="A39" s="18" t="s">
        <v>84</v>
      </c>
      <c r="B39" s="18" t="s">
        <v>85</v>
      </c>
      <c r="C39" s="43">
        <v>706613.2</v>
      </c>
      <c r="D39" s="44">
        <v>1079892</v>
      </c>
      <c r="E39" s="55">
        <f t="shared" si="0"/>
        <v>152.82646856865964</v>
      </c>
    </row>
    <row r="40" spans="1:5" s="3" customFormat="1" ht="21" customHeight="1" x14ac:dyDescent="0.3">
      <c r="A40" s="18" t="s">
        <v>86</v>
      </c>
      <c r="B40" s="18" t="s">
        <v>87</v>
      </c>
      <c r="C40" s="43">
        <v>3488.8</v>
      </c>
      <c r="D40" s="44">
        <v>3320.8</v>
      </c>
      <c r="E40" s="55">
        <f t="shared" si="0"/>
        <v>95.184590690208665</v>
      </c>
    </row>
    <row r="41" spans="1:5" s="3" customFormat="1" ht="171.75" customHeight="1" x14ac:dyDescent="0.3">
      <c r="A41" s="18" t="s">
        <v>88</v>
      </c>
      <c r="B41" s="18" t="s">
        <v>89</v>
      </c>
      <c r="C41" s="43">
        <v>5015467</v>
      </c>
      <c r="D41" s="44">
        <f>2819563+44272-79</f>
        <v>2863756</v>
      </c>
      <c r="E41" s="55">
        <f t="shared" si="0"/>
        <v>57.0984915263125</v>
      </c>
    </row>
    <row r="42" spans="1:5" s="3" customFormat="1" ht="56.25" x14ac:dyDescent="0.3">
      <c r="A42" s="14" t="s">
        <v>90</v>
      </c>
      <c r="B42" s="14" t="s">
        <v>91</v>
      </c>
      <c r="C42" s="42">
        <f>C43+C44+C45</f>
        <v>43872</v>
      </c>
      <c r="D42" s="42">
        <f>D43+D44+D45</f>
        <v>44193</v>
      </c>
      <c r="E42" s="54">
        <f t="shared" si="0"/>
        <v>100.73167396061268</v>
      </c>
    </row>
    <row r="43" spans="1:5" ht="18.75" x14ac:dyDescent="0.3">
      <c r="A43" s="18" t="s">
        <v>92</v>
      </c>
      <c r="B43" s="18" t="s">
        <v>93</v>
      </c>
      <c r="C43" s="43">
        <v>1730</v>
      </c>
      <c r="D43" s="44">
        <v>2051</v>
      </c>
      <c r="E43" s="55">
        <f t="shared" si="0"/>
        <v>118.55491329479769</v>
      </c>
    </row>
    <row r="44" spans="1:5" s="1" customFormat="1" ht="56.25" x14ac:dyDescent="0.3">
      <c r="A44" s="18" t="s">
        <v>94</v>
      </c>
      <c r="B44" s="18" t="s">
        <v>95</v>
      </c>
      <c r="C44" s="43">
        <v>41342</v>
      </c>
      <c r="D44" s="44">
        <v>41342</v>
      </c>
      <c r="E44" s="55">
        <f t="shared" si="0"/>
        <v>100</v>
      </c>
    </row>
    <row r="45" spans="1:5" ht="56.25" x14ac:dyDescent="0.3">
      <c r="A45" s="18" t="s">
        <v>96</v>
      </c>
      <c r="B45" s="18" t="s">
        <v>97</v>
      </c>
      <c r="C45" s="43">
        <v>800</v>
      </c>
      <c r="D45" s="44">
        <v>800</v>
      </c>
      <c r="E45" s="55">
        <f t="shared" si="0"/>
        <v>100</v>
      </c>
    </row>
    <row r="46" spans="1:5" ht="18.75" customHeight="1" x14ac:dyDescent="0.3">
      <c r="A46" s="14" t="s">
        <v>98</v>
      </c>
      <c r="B46" s="14" t="s">
        <v>10</v>
      </c>
      <c r="C46" s="42">
        <f>C47+C48</f>
        <v>32734.5</v>
      </c>
      <c r="D46" s="42">
        <f>D47+D48</f>
        <v>32413.5</v>
      </c>
      <c r="E46" s="54">
        <f t="shared" si="0"/>
        <v>99.019383219539009</v>
      </c>
    </row>
    <row r="47" spans="1:5" ht="116.25" customHeight="1" x14ac:dyDescent="0.3">
      <c r="A47" s="18" t="s">
        <v>99</v>
      </c>
      <c r="B47" s="18" t="s">
        <v>100</v>
      </c>
      <c r="C47" s="43">
        <v>796.1</v>
      </c>
      <c r="D47" s="44">
        <v>796.1</v>
      </c>
      <c r="E47" s="55">
        <f t="shared" si="0"/>
        <v>100</v>
      </c>
    </row>
    <row r="48" spans="1:5" ht="54.75" customHeight="1" x14ac:dyDescent="0.3">
      <c r="A48" s="14" t="s">
        <v>101</v>
      </c>
      <c r="B48" s="14" t="s">
        <v>102</v>
      </c>
      <c r="C48" s="42">
        <f>SUM(C49:C62)</f>
        <v>31938.400000000001</v>
      </c>
      <c r="D48" s="42">
        <f>SUM(D49:D62)</f>
        <v>31617.4</v>
      </c>
      <c r="E48" s="54">
        <f t="shared" si="0"/>
        <v>98.99494026000049</v>
      </c>
    </row>
    <row r="49" spans="1:5" ht="150" hidden="1" x14ac:dyDescent="0.3">
      <c r="A49" s="30" t="s">
        <v>103</v>
      </c>
      <c r="B49" s="9" t="s">
        <v>104</v>
      </c>
      <c r="C49" s="43">
        <v>0</v>
      </c>
      <c r="D49" s="45"/>
      <c r="E49" s="55">
        <v>0</v>
      </c>
    </row>
    <row r="50" spans="1:5" ht="56.25" x14ac:dyDescent="0.3">
      <c r="A50" s="18" t="s">
        <v>105</v>
      </c>
      <c r="B50" s="18" t="s">
        <v>106</v>
      </c>
      <c r="C50" s="43">
        <v>10741.3</v>
      </c>
      <c r="D50" s="44">
        <v>10741.3</v>
      </c>
      <c r="E50" s="55">
        <f t="shared" si="0"/>
        <v>100</v>
      </c>
    </row>
    <row r="51" spans="1:5" ht="112.5" x14ac:dyDescent="0.3">
      <c r="A51" s="18" t="s">
        <v>107</v>
      </c>
      <c r="B51" s="18" t="s">
        <v>108</v>
      </c>
      <c r="C51" s="43">
        <v>13729.6</v>
      </c>
      <c r="D51" s="44">
        <f>13729.6+79-400</f>
        <v>13408.6</v>
      </c>
      <c r="E51" s="55">
        <f t="shared" si="0"/>
        <v>97.661985782542828</v>
      </c>
    </row>
    <row r="52" spans="1:5" ht="37.5" x14ac:dyDescent="0.3">
      <c r="A52" s="18" t="s">
        <v>109</v>
      </c>
      <c r="B52" s="18" t="s">
        <v>110</v>
      </c>
      <c r="C52" s="43">
        <v>1246.7</v>
      </c>
      <c r="D52" s="44">
        <v>1246.7</v>
      </c>
      <c r="E52" s="55">
        <f t="shared" si="0"/>
        <v>100</v>
      </c>
    </row>
    <row r="53" spans="1:5" ht="112.5" x14ac:dyDescent="0.3">
      <c r="A53" s="18" t="s">
        <v>111</v>
      </c>
      <c r="B53" s="18" t="s">
        <v>112</v>
      </c>
      <c r="C53" s="43">
        <v>13</v>
      </c>
      <c r="D53" s="44">
        <v>13</v>
      </c>
      <c r="E53" s="55">
        <f t="shared" si="0"/>
        <v>100</v>
      </c>
    </row>
    <row r="54" spans="1:5" ht="56.25" x14ac:dyDescent="0.3">
      <c r="A54" s="18" t="s">
        <v>113</v>
      </c>
      <c r="B54" s="18" t="s">
        <v>114</v>
      </c>
      <c r="C54" s="43">
        <v>7</v>
      </c>
      <c r="D54" s="44">
        <v>7</v>
      </c>
      <c r="E54" s="55">
        <f t="shared" si="0"/>
        <v>100</v>
      </c>
    </row>
    <row r="55" spans="1:5" ht="187.5" x14ac:dyDescent="0.3">
      <c r="A55" s="18" t="s">
        <v>115</v>
      </c>
      <c r="B55" s="18" t="s">
        <v>116</v>
      </c>
      <c r="C55" s="43">
        <v>20</v>
      </c>
      <c r="D55" s="44">
        <v>20</v>
      </c>
      <c r="E55" s="55">
        <f t="shared" si="0"/>
        <v>100</v>
      </c>
    </row>
    <row r="56" spans="1:5" ht="135" customHeight="1" x14ac:dyDescent="0.3">
      <c r="A56" s="18" t="s">
        <v>117</v>
      </c>
      <c r="B56" s="18" t="s">
        <v>118</v>
      </c>
      <c r="C56" s="43">
        <v>780.8</v>
      </c>
      <c r="D56" s="44">
        <v>780.8</v>
      </c>
      <c r="E56" s="55">
        <f t="shared" si="0"/>
        <v>100</v>
      </c>
    </row>
    <row r="57" spans="1:5" ht="281.25" x14ac:dyDescent="0.3">
      <c r="A57" s="18" t="s">
        <v>119</v>
      </c>
      <c r="B57" s="18" t="s">
        <v>120</v>
      </c>
      <c r="C57" s="43">
        <v>5000</v>
      </c>
      <c r="D57" s="44">
        <v>5000</v>
      </c>
      <c r="E57" s="55">
        <f t="shared" si="0"/>
        <v>100</v>
      </c>
    </row>
    <row r="58" spans="1:5" ht="150" x14ac:dyDescent="0.3">
      <c r="A58" s="18" t="s">
        <v>121</v>
      </c>
      <c r="B58" s="18" t="s">
        <v>122</v>
      </c>
      <c r="C58" s="43">
        <v>30</v>
      </c>
      <c r="D58" s="44">
        <v>30</v>
      </c>
      <c r="E58" s="55">
        <f t="shared" si="0"/>
        <v>100</v>
      </c>
    </row>
    <row r="59" spans="1:5" ht="56.25" x14ac:dyDescent="0.3">
      <c r="A59" s="19" t="s">
        <v>123</v>
      </c>
      <c r="B59" s="19" t="s">
        <v>124</v>
      </c>
      <c r="C59" s="44">
        <v>0</v>
      </c>
      <c r="D59" s="44"/>
      <c r="E59" s="56">
        <v>0</v>
      </c>
    </row>
    <row r="60" spans="1:5" ht="56.25" x14ac:dyDescent="0.3">
      <c r="A60" s="18" t="s">
        <v>125</v>
      </c>
      <c r="B60" s="18" t="s">
        <v>126</v>
      </c>
      <c r="C60" s="43">
        <v>20</v>
      </c>
      <c r="D60" s="44">
        <v>20</v>
      </c>
      <c r="E60" s="55">
        <f t="shared" si="0"/>
        <v>100</v>
      </c>
    </row>
    <row r="61" spans="1:5" ht="131.25" x14ac:dyDescent="0.3">
      <c r="A61" s="18" t="s">
        <v>127</v>
      </c>
      <c r="B61" s="18" t="s">
        <v>128</v>
      </c>
      <c r="C61" s="43">
        <v>350</v>
      </c>
      <c r="D61" s="44">
        <v>350</v>
      </c>
      <c r="E61" s="55">
        <f t="shared" si="0"/>
        <v>100</v>
      </c>
    </row>
    <row r="62" spans="1:5" ht="131.25" hidden="1" x14ac:dyDescent="0.3">
      <c r="A62" s="19" t="s">
        <v>129</v>
      </c>
      <c r="B62" s="19" t="s">
        <v>130</v>
      </c>
      <c r="C62" s="44">
        <v>0</v>
      </c>
      <c r="D62" s="44"/>
      <c r="E62" s="56">
        <v>0</v>
      </c>
    </row>
    <row r="63" spans="1:5" ht="56.25" hidden="1" x14ac:dyDescent="0.3">
      <c r="A63" s="31" t="s">
        <v>131</v>
      </c>
      <c r="B63" s="10" t="s">
        <v>132</v>
      </c>
      <c r="C63" s="41">
        <v>0</v>
      </c>
      <c r="D63" s="41">
        <f>D64+D65+D66+D67+D68</f>
        <v>3.9E-2</v>
      </c>
      <c r="E63" s="53">
        <v>0</v>
      </c>
    </row>
    <row r="64" spans="1:5" ht="75" hidden="1" x14ac:dyDescent="0.3">
      <c r="A64" s="32" t="s">
        <v>133</v>
      </c>
      <c r="B64" s="9" t="s">
        <v>134</v>
      </c>
      <c r="C64" s="44">
        <v>0</v>
      </c>
      <c r="D64" s="44">
        <v>3.9E-2</v>
      </c>
      <c r="E64" s="56">
        <v>0</v>
      </c>
    </row>
    <row r="65" spans="1:5" ht="18.75" hidden="1" x14ac:dyDescent="0.3">
      <c r="A65" s="32" t="s">
        <v>135</v>
      </c>
      <c r="B65" s="9" t="s">
        <v>136</v>
      </c>
      <c r="C65" s="44">
        <v>0</v>
      </c>
      <c r="D65" s="44"/>
      <c r="E65" s="56">
        <v>0</v>
      </c>
    </row>
    <row r="66" spans="1:5" ht="37.5" hidden="1" x14ac:dyDescent="0.3">
      <c r="A66" s="32" t="s">
        <v>137</v>
      </c>
      <c r="B66" s="9" t="s">
        <v>138</v>
      </c>
      <c r="C66" s="44">
        <v>0</v>
      </c>
      <c r="D66" s="44"/>
      <c r="E66" s="56">
        <v>0</v>
      </c>
    </row>
    <row r="67" spans="1:5" ht="18.75" hidden="1" x14ac:dyDescent="0.3">
      <c r="A67" s="32" t="s">
        <v>139</v>
      </c>
      <c r="B67" s="9" t="s">
        <v>140</v>
      </c>
      <c r="C67" s="44">
        <v>0</v>
      </c>
      <c r="D67" s="44"/>
      <c r="E67" s="56">
        <v>0</v>
      </c>
    </row>
    <row r="68" spans="1:5" ht="18.75" hidden="1" x14ac:dyDescent="0.3">
      <c r="A68" s="32" t="s">
        <v>141</v>
      </c>
      <c r="B68" s="9" t="s">
        <v>142</v>
      </c>
      <c r="C68" s="44">
        <v>0</v>
      </c>
      <c r="D68" s="44"/>
      <c r="E68" s="56">
        <v>0</v>
      </c>
    </row>
    <row r="69" spans="1:5" ht="75" x14ac:dyDescent="0.3">
      <c r="A69" s="14" t="s">
        <v>143</v>
      </c>
      <c r="B69" s="14" t="s">
        <v>144</v>
      </c>
      <c r="C69" s="42">
        <f>C70+C72+C76</f>
        <v>6958.6</v>
      </c>
      <c r="D69" s="42">
        <f>D70+D72+D76</f>
        <v>6958.6</v>
      </c>
      <c r="E69" s="54">
        <f t="shared" si="0"/>
        <v>100</v>
      </c>
    </row>
    <row r="70" spans="1:5" ht="37.5" x14ac:dyDescent="0.3">
      <c r="A70" s="14" t="s">
        <v>145</v>
      </c>
      <c r="B70" s="14" t="s">
        <v>146</v>
      </c>
      <c r="C70" s="42">
        <f>C71</f>
        <v>1991.8</v>
      </c>
      <c r="D70" s="42">
        <f>D71</f>
        <v>1991.8</v>
      </c>
      <c r="E70" s="54">
        <f t="shared" si="0"/>
        <v>100</v>
      </c>
    </row>
    <row r="71" spans="1:5" ht="55.5" customHeight="1" x14ac:dyDescent="0.3">
      <c r="A71" s="18" t="s">
        <v>147</v>
      </c>
      <c r="B71" s="18" t="s">
        <v>148</v>
      </c>
      <c r="C71" s="43">
        <v>1991.8</v>
      </c>
      <c r="D71" s="44">
        <v>1991.8</v>
      </c>
      <c r="E71" s="55">
        <f t="shared" si="0"/>
        <v>100</v>
      </c>
    </row>
    <row r="72" spans="1:5" ht="137.25" customHeight="1" x14ac:dyDescent="0.3">
      <c r="A72" s="14" t="s">
        <v>149</v>
      </c>
      <c r="B72" s="14" t="s">
        <v>150</v>
      </c>
      <c r="C72" s="42">
        <f>C73+C74+C75</f>
        <v>1760</v>
      </c>
      <c r="D72" s="42">
        <f>D73+D74+D75</f>
        <v>1760</v>
      </c>
      <c r="E72" s="54">
        <f t="shared" si="0"/>
        <v>100</v>
      </c>
    </row>
    <row r="73" spans="1:5" ht="131.25" x14ac:dyDescent="0.3">
      <c r="A73" s="18" t="s">
        <v>151</v>
      </c>
      <c r="B73" s="18" t="s">
        <v>152</v>
      </c>
      <c r="C73" s="43">
        <v>290</v>
      </c>
      <c r="D73" s="44">
        <v>290</v>
      </c>
      <c r="E73" s="55">
        <f t="shared" si="0"/>
        <v>100</v>
      </c>
    </row>
    <row r="74" spans="1:5" ht="131.25" x14ac:dyDescent="0.3">
      <c r="A74" s="18" t="s">
        <v>153</v>
      </c>
      <c r="B74" s="18" t="s">
        <v>154</v>
      </c>
      <c r="C74" s="43">
        <v>1000</v>
      </c>
      <c r="D74" s="44">
        <v>1000</v>
      </c>
      <c r="E74" s="55">
        <f t="shared" si="0"/>
        <v>100</v>
      </c>
    </row>
    <row r="75" spans="1:5" ht="56.25" x14ac:dyDescent="0.3">
      <c r="A75" s="18" t="s">
        <v>155</v>
      </c>
      <c r="B75" s="18" t="s">
        <v>156</v>
      </c>
      <c r="C75" s="43">
        <v>470</v>
      </c>
      <c r="D75" s="44">
        <v>470</v>
      </c>
      <c r="E75" s="55">
        <f t="shared" si="0"/>
        <v>100</v>
      </c>
    </row>
    <row r="76" spans="1:5" ht="135" customHeight="1" x14ac:dyDescent="0.3">
      <c r="A76" s="14" t="s">
        <v>157</v>
      </c>
      <c r="B76" s="14" t="s">
        <v>158</v>
      </c>
      <c r="C76" s="42">
        <f>C77+C78</f>
        <v>3206.8</v>
      </c>
      <c r="D76" s="42">
        <f>D77+D78</f>
        <v>3206.8</v>
      </c>
      <c r="E76" s="54">
        <f t="shared" si="0"/>
        <v>100</v>
      </c>
    </row>
    <row r="77" spans="1:5" ht="57" customHeight="1" x14ac:dyDescent="0.3">
      <c r="A77" s="18" t="s">
        <v>159</v>
      </c>
      <c r="B77" s="18" t="s">
        <v>160</v>
      </c>
      <c r="C77" s="43">
        <v>3000</v>
      </c>
      <c r="D77" s="44">
        <v>3000</v>
      </c>
      <c r="E77" s="55">
        <f t="shared" si="0"/>
        <v>100</v>
      </c>
    </row>
    <row r="78" spans="1:5" ht="155.25" customHeight="1" x14ac:dyDescent="0.3">
      <c r="A78" s="18" t="s">
        <v>161</v>
      </c>
      <c r="B78" s="18" t="s">
        <v>162</v>
      </c>
      <c r="C78" s="43">
        <v>206.8</v>
      </c>
      <c r="D78" s="44">
        <v>206.8</v>
      </c>
      <c r="E78" s="55">
        <f t="shared" si="0"/>
        <v>100</v>
      </c>
    </row>
    <row r="79" spans="1:5" ht="37.5" x14ac:dyDescent="0.3">
      <c r="A79" s="14" t="s">
        <v>163</v>
      </c>
      <c r="B79" s="14" t="s">
        <v>164</v>
      </c>
      <c r="C79" s="42">
        <f>C80+C85+C90</f>
        <v>30037.600000000002</v>
      </c>
      <c r="D79" s="42">
        <f>D80+D85+D90</f>
        <v>30037.600000000002</v>
      </c>
      <c r="E79" s="54">
        <f t="shared" si="0"/>
        <v>100</v>
      </c>
    </row>
    <row r="80" spans="1:5" ht="37.5" x14ac:dyDescent="0.3">
      <c r="A80" s="20" t="s">
        <v>165</v>
      </c>
      <c r="B80" s="20" t="s">
        <v>166</v>
      </c>
      <c r="C80" s="43">
        <v>12066.1</v>
      </c>
      <c r="D80" s="44">
        <f>SUM(D81:D84)</f>
        <v>12066.1</v>
      </c>
      <c r="E80" s="55">
        <f t="shared" si="0"/>
        <v>100</v>
      </c>
    </row>
    <row r="81" spans="1:5" ht="37.5" x14ac:dyDescent="0.3">
      <c r="A81" s="23" t="s">
        <v>167</v>
      </c>
      <c r="B81" s="21" t="s">
        <v>168</v>
      </c>
      <c r="C81" s="46">
        <v>1279.5999999999999</v>
      </c>
      <c r="D81" s="44">
        <v>1279.5999999999999</v>
      </c>
      <c r="E81" s="55">
        <f t="shared" si="0"/>
        <v>100</v>
      </c>
    </row>
    <row r="82" spans="1:5" ht="37.5" x14ac:dyDescent="0.3">
      <c r="A82" s="23" t="s">
        <v>169</v>
      </c>
      <c r="B82" s="22" t="s">
        <v>170</v>
      </c>
      <c r="C82" s="43">
        <v>719.3</v>
      </c>
      <c r="D82" s="44">
        <v>719.3</v>
      </c>
      <c r="E82" s="55">
        <f t="shared" si="0"/>
        <v>100</v>
      </c>
    </row>
    <row r="83" spans="1:5" ht="18.75" x14ac:dyDescent="0.3">
      <c r="A83" s="33" t="s">
        <v>171</v>
      </c>
      <c r="B83" s="23" t="s">
        <v>172</v>
      </c>
      <c r="C83" s="46">
        <v>6595.7</v>
      </c>
      <c r="D83" s="44">
        <v>6595.7</v>
      </c>
      <c r="E83" s="55">
        <f t="shared" si="0"/>
        <v>100</v>
      </c>
    </row>
    <row r="84" spans="1:5" ht="37.5" x14ac:dyDescent="0.3">
      <c r="A84" s="23" t="s">
        <v>173</v>
      </c>
      <c r="B84" s="23" t="s">
        <v>174</v>
      </c>
      <c r="C84" s="46">
        <v>3471.5</v>
      </c>
      <c r="D84" s="44">
        <v>3471.5</v>
      </c>
      <c r="E84" s="55">
        <f t="shared" si="0"/>
        <v>100</v>
      </c>
    </row>
    <row r="85" spans="1:5" ht="21.75" customHeight="1" x14ac:dyDescent="0.3">
      <c r="A85" s="24" t="s">
        <v>175</v>
      </c>
      <c r="B85" s="24" t="s">
        <v>176</v>
      </c>
      <c r="C85" s="42">
        <f>C86+C87+C88+C89</f>
        <v>17563.8</v>
      </c>
      <c r="D85" s="42">
        <f>D86+D87+D88+D89</f>
        <v>17563.8</v>
      </c>
      <c r="E85" s="54">
        <f t="shared" si="0"/>
        <v>100</v>
      </c>
    </row>
    <row r="86" spans="1:5" ht="93.75" x14ac:dyDescent="0.3">
      <c r="A86" s="18" t="s">
        <v>177</v>
      </c>
      <c r="B86" s="18" t="s">
        <v>178</v>
      </c>
      <c r="C86" s="43">
        <v>2000</v>
      </c>
      <c r="D86" s="44">
        <v>2000</v>
      </c>
      <c r="E86" s="55">
        <f t="shared" si="0"/>
        <v>100</v>
      </c>
    </row>
    <row r="87" spans="1:5" ht="56.25" x14ac:dyDescent="0.3">
      <c r="A87" s="18" t="s">
        <v>179</v>
      </c>
      <c r="B87" s="18" t="s">
        <v>180</v>
      </c>
      <c r="C87" s="43">
        <v>15509</v>
      </c>
      <c r="D87" s="44">
        <v>15509</v>
      </c>
      <c r="E87" s="55">
        <f t="shared" si="0"/>
        <v>100</v>
      </c>
    </row>
    <row r="88" spans="1:5" ht="93.75" x14ac:dyDescent="0.3">
      <c r="A88" s="18" t="s">
        <v>181</v>
      </c>
      <c r="B88" s="18" t="s">
        <v>182</v>
      </c>
      <c r="C88" s="43">
        <v>50</v>
      </c>
      <c r="D88" s="44">
        <v>50</v>
      </c>
      <c r="E88" s="55">
        <f t="shared" si="0"/>
        <v>100</v>
      </c>
    </row>
    <row r="89" spans="1:5" ht="34.5" customHeight="1" x14ac:dyDescent="0.3">
      <c r="A89" s="18" t="s">
        <v>183</v>
      </c>
      <c r="B89" s="18" t="s">
        <v>184</v>
      </c>
      <c r="C89" s="43">
        <v>4.8</v>
      </c>
      <c r="D89" s="44">
        <v>4.8</v>
      </c>
      <c r="E89" s="55">
        <f t="shared" si="0"/>
        <v>100</v>
      </c>
    </row>
    <row r="90" spans="1:5" ht="18.75" customHeight="1" x14ac:dyDescent="0.3">
      <c r="A90" s="14" t="s">
        <v>185</v>
      </c>
      <c r="B90" s="14" t="s">
        <v>186</v>
      </c>
      <c r="C90" s="42">
        <f>C91+C92+C93</f>
        <v>407.7</v>
      </c>
      <c r="D90" s="42">
        <f>D91+D92+D93</f>
        <v>407.7</v>
      </c>
      <c r="E90" s="54">
        <f t="shared" si="0"/>
        <v>100</v>
      </c>
    </row>
    <row r="91" spans="1:5" ht="75" hidden="1" x14ac:dyDescent="0.3">
      <c r="A91" s="19" t="s">
        <v>187</v>
      </c>
      <c r="B91" s="19" t="s">
        <v>188</v>
      </c>
      <c r="C91" s="44">
        <v>0</v>
      </c>
      <c r="D91" s="44"/>
      <c r="E91" s="56">
        <v>0</v>
      </c>
    </row>
    <row r="92" spans="1:5" ht="56.25" x14ac:dyDescent="0.3">
      <c r="A92" s="18" t="s">
        <v>189</v>
      </c>
      <c r="B92" s="18" t="s">
        <v>190</v>
      </c>
      <c r="C92" s="43">
        <v>376.3</v>
      </c>
      <c r="D92" s="44">
        <v>376.3</v>
      </c>
      <c r="E92" s="55">
        <f t="shared" ref="E92:E163" si="1">D92/C92*100</f>
        <v>100</v>
      </c>
    </row>
    <row r="93" spans="1:5" ht="75" x14ac:dyDescent="0.3">
      <c r="A93" s="18" t="s">
        <v>191</v>
      </c>
      <c r="B93" s="18" t="s">
        <v>192</v>
      </c>
      <c r="C93" s="43">
        <v>31.4</v>
      </c>
      <c r="D93" s="44">
        <v>31.4</v>
      </c>
      <c r="E93" s="55">
        <f t="shared" si="1"/>
        <v>100</v>
      </c>
    </row>
    <row r="94" spans="1:5" ht="35.25" customHeight="1" x14ac:dyDescent="0.3">
      <c r="A94" s="14" t="s">
        <v>193</v>
      </c>
      <c r="B94" s="14" t="s">
        <v>194</v>
      </c>
      <c r="C94" s="42">
        <f>C95+C101</f>
        <v>364578.1</v>
      </c>
      <c r="D94" s="42">
        <f>D95+D101</f>
        <v>612678.1</v>
      </c>
      <c r="E94" s="54">
        <f t="shared" si="1"/>
        <v>168.05126254155144</v>
      </c>
    </row>
    <row r="95" spans="1:5" ht="21.75" customHeight="1" x14ac:dyDescent="0.3">
      <c r="A95" s="14" t="s">
        <v>195</v>
      </c>
      <c r="B95" s="14" t="s">
        <v>196</v>
      </c>
      <c r="C95" s="42">
        <f>SUM(C96:C100)</f>
        <v>81309.5</v>
      </c>
      <c r="D95" s="42">
        <f>SUM(D96:D100)</f>
        <v>81309.5</v>
      </c>
      <c r="E95" s="54">
        <f t="shared" si="1"/>
        <v>100</v>
      </c>
    </row>
    <row r="96" spans="1:5" ht="93.75" hidden="1" x14ac:dyDescent="0.3">
      <c r="A96" s="18" t="s">
        <v>197</v>
      </c>
      <c r="B96" s="18" t="s">
        <v>198</v>
      </c>
      <c r="C96" s="44">
        <v>0</v>
      </c>
      <c r="D96" s="44"/>
      <c r="E96" s="56">
        <v>0</v>
      </c>
    </row>
    <row r="97" spans="1:5" ht="37.5" x14ac:dyDescent="0.3">
      <c r="A97" s="18" t="s">
        <v>199</v>
      </c>
      <c r="B97" s="18" t="s">
        <v>200</v>
      </c>
      <c r="C97" s="43">
        <v>79.8</v>
      </c>
      <c r="D97" s="44">
        <v>79.8</v>
      </c>
      <c r="E97" s="55">
        <f t="shared" si="1"/>
        <v>100</v>
      </c>
    </row>
    <row r="98" spans="1:5" ht="37.5" hidden="1" x14ac:dyDescent="0.3">
      <c r="A98" s="18" t="s">
        <v>201</v>
      </c>
      <c r="B98" s="18" t="s">
        <v>202</v>
      </c>
      <c r="C98" s="43">
        <v>0</v>
      </c>
      <c r="D98" s="44"/>
      <c r="E98" s="55">
        <v>0</v>
      </c>
    </row>
    <row r="99" spans="1:5" ht="132" customHeight="1" x14ac:dyDescent="0.3">
      <c r="A99" s="18" t="s">
        <v>203</v>
      </c>
      <c r="B99" s="18" t="s">
        <v>204</v>
      </c>
      <c r="C99" s="43">
        <v>34</v>
      </c>
      <c r="D99" s="44">
        <v>34</v>
      </c>
      <c r="E99" s="55">
        <f t="shared" si="1"/>
        <v>100</v>
      </c>
    </row>
    <row r="100" spans="1:5" ht="56.25" x14ac:dyDescent="0.3">
      <c r="A100" s="18" t="s">
        <v>205</v>
      </c>
      <c r="B100" s="18" t="s">
        <v>206</v>
      </c>
      <c r="C100" s="43">
        <v>81195.7</v>
      </c>
      <c r="D100" s="44">
        <v>81195.7</v>
      </c>
      <c r="E100" s="55">
        <f t="shared" si="1"/>
        <v>100</v>
      </c>
    </row>
    <row r="101" spans="1:5" ht="21" customHeight="1" x14ac:dyDescent="0.3">
      <c r="A101" s="14" t="s">
        <v>207</v>
      </c>
      <c r="B101" s="14" t="s">
        <v>208</v>
      </c>
      <c r="C101" s="42">
        <f>C102+C103+C104</f>
        <v>283268.59999999998</v>
      </c>
      <c r="D101" s="42">
        <f>D102+D103+D104</f>
        <v>531368.6</v>
      </c>
      <c r="E101" s="54">
        <f t="shared" si="1"/>
        <v>187.5847164140325</v>
      </c>
    </row>
    <row r="102" spans="1:5" ht="75" x14ac:dyDescent="0.3">
      <c r="A102" s="18" t="s">
        <v>209</v>
      </c>
      <c r="B102" s="18" t="s">
        <v>210</v>
      </c>
      <c r="C102" s="43">
        <v>40</v>
      </c>
      <c r="D102" s="44">
        <v>40</v>
      </c>
      <c r="E102" s="55">
        <f t="shared" si="1"/>
        <v>100</v>
      </c>
    </row>
    <row r="103" spans="1:5" ht="56.25" x14ac:dyDescent="0.3">
      <c r="A103" s="18" t="s">
        <v>211</v>
      </c>
      <c r="B103" s="18" t="s">
        <v>212</v>
      </c>
      <c r="C103" s="43">
        <v>100</v>
      </c>
      <c r="D103" s="44">
        <v>100</v>
      </c>
      <c r="E103" s="55">
        <f t="shared" si="1"/>
        <v>100</v>
      </c>
    </row>
    <row r="104" spans="1:5" ht="37.5" x14ac:dyDescent="0.3">
      <c r="A104" s="18" t="s">
        <v>213</v>
      </c>
      <c r="B104" s="18" t="s">
        <v>214</v>
      </c>
      <c r="C104" s="43">
        <v>283128.59999999998</v>
      </c>
      <c r="D104" s="44">
        <v>531228.6</v>
      </c>
      <c r="E104" s="55">
        <f t="shared" si="1"/>
        <v>187.62802486220042</v>
      </c>
    </row>
    <row r="105" spans="1:5" ht="37.5" x14ac:dyDescent="0.3">
      <c r="A105" s="14" t="s">
        <v>215</v>
      </c>
      <c r="B105" s="14" t="s">
        <v>216</v>
      </c>
      <c r="C105" s="42">
        <f>C106</f>
        <v>259.10000000000002</v>
      </c>
      <c r="D105" s="42">
        <f>D106</f>
        <v>259.10000000000002</v>
      </c>
      <c r="E105" s="54">
        <f t="shared" si="1"/>
        <v>100</v>
      </c>
    </row>
    <row r="106" spans="1:5" ht="117" customHeight="1" x14ac:dyDescent="0.3">
      <c r="A106" s="18" t="s">
        <v>217</v>
      </c>
      <c r="B106" s="18" t="s">
        <v>218</v>
      </c>
      <c r="C106" s="43">
        <v>259.10000000000002</v>
      </c>
      <c r="D106" s="44">
        <v>259.10000000000002</v>
      </c>
      <c r="E106" s="55">
        <f t="shared" si="1"/>
        <v>100</v>
      </c>
    </row>
    <row r="107" spans="1:5" ht="21.75" customHeight="1" x14ac:dyDescent="0.3">
      <c r="A107" s="14" t="s">
        <v>219</v>
      </c>
      <c r="B107" s="14" t="s">
        <v>220</v>
      </c>
      <c r="C107" s="42">
        <f>C108</f>
        <v>72.5</v>
      </c>
      <c r="D107" s="42">
        <f>D108</f>
        <v>72.5</v>
      </c>
      <c r="E107" s="54">
        <f t="shared" si="1"/>
        <v>100</v>
      </c>
    </row>
    <row r="108" spans="1:5" ht="97.5" customHeight="1" x14ac:dyDescent="0.3">
      <c r="A108" s="14" t="s">
        <v>221</v>
      </c>
      <c r="B108" s="14" t="s">
        <v>222</v>
      </c>
      <c r="C108" s="42">
        <f>C109</f>
        <v>72.5</v>
      </c>
      <c r="D108" s="42">
        <f>D109</f>
        <v>72.5</v>
      </c>
      <c r="E108" s="54">
        <f t="shared" si="1"/>
        <v>100</v>
      </c>
    </row>
    <row r="109" spans="1:5" ht="134.25" customHeight="1" x14ac:dyDescent="0.3">
      <c r="A109" s="18" t="s">
        <v>223</v>
      </c>
      <c r="B109" s="8" t="s">
        <v>224</v>
      </c>
      <c r="C109" s="43">
        <v>72.5</v>
      </c>
      <c r="D109" s="44">
        <v>72.5</v>
      </c>
      <c r="E109" s="55">
        <f t="shared" si="1"/>
        <v>100</v>
      </c>
    </row>
    <row r="110" spans="1:5" ht="37.5" x14ac:dyDescent="0.3">
      <c r="A110" s="14" t="s">
        <v>225</v>
      </c>
      <c r="B110" s="14" t="s">
        <v>226</v>
      </c>
      <c r="C110" s="42">
        <v>72190.2</v>
      </c>
      <c r="D110" s="41">
        <v>72190.2</v>
      </c>
      <c r="E110" s="54">
        <f t="shared" si="1"/>
        <v>100</v>
      </c>
    </row>
    <row r="111" spans="1:5" ht="25.5" customHeight="1" x14ac:dyDescent="0.3">
      <c r="A111" s="14" t="s">
        <v>227</v>
      </c>
      <c r="B111" s="14" t="s">
        <v>9</v>
      </c>
      <c r="C111" s="42">
        <v>20000</v>
      </c>
      <c r="D111" s="41">
        <v>8000</v>
      </c>
      <c r="E111" s="54">
        <f t="shared" si="1"/>
        <v>40</v>
      </c>
    </row>
    <row r="112" spans="1:5" ht="75" x14ac:dyDescent="0.3">
      <c r="A112" s="14" t="s">
        <v>228</v>
      </c>
      <c r="B112" s="14" t="s">
        <v>229</v>
      </c>
      <c r="C112" s="42">
        <v>500</v>
      </c>
      <c r="D112" s="42">
        <v>500</v>
      </c>
      <c r="E112" s="54">
        <f t="shared" si="1"/>
        <v>100</v>
      </c>
    </row>
    <row r="113" spans="1:6" ht="24" customHeight="1" x14ac:dyDescent="0.3">
      <c r="A113" s="14" t="s">
        <v>230</v>
      </c>
      <c r="B113" s="14" t="s">
        <v>8</v>
      </c>
      <c r="C113" s="42">
        <f>C114+C216+C220</f>
        <v>16116940.300000001</v>
      </c>
      <c r="D113" s="42">
        <f>D114+D216+D220+D223+D225+D227</f>
        <v>19110716.699999999</v>
      </c>
      <c r="E113" s="54">
        <f t="shared" si="1"/>
        <v>118.57533963813218</v>
      </c>
    </row>
    <row r="114" spans="1:6" ht="56.25" x14ac:dyDescent="0.3">
      <c r="A114" s="14" t="s">
        <v>231</v>
      </c>
      <c r="B114" s="14" t="s">
        <v>7</v>
      </c>
      <c r="C114" s="42">
        <f>C115+C122+C177+C200</f>
        <v>11464465.5</v>
      </c>
      <c r="D114" s="42">
        <f>D115+D122+D177+D200</f>
        <v>14436791.399999999</v>
      </c>
      <c r="E114" s="54">
        <f t="shared" si="1"/>
        <v>125.92642369589755</v>
      </c>
    </row>
    <row r="115" spans="1:6" ht="37.5" x14ac:dyDescent="0.3">
      <c r="A115" s="14" t="s">
        <v>232</v>
      </c>
      <c r="B115" s="14" t="s">
        <v>233</v>
      </c>
      <c r="C115" s="42">
        <f>C116+C117+C118+C119+C120</f>
        <v>5131771.6999999993</v>
      </c>
      <c r="D115" s="42">
        <f>D116+D117+D118+D119+D120+D121</f>
        <v>5135131.6999999993</v>
      </c>
      <c r="E115" s="54">
        <f t="shared" si="1"/>
        <v>100.06547446372176</v>
      </c>
    </row>
    <row r="116" spans="1:6" ht="56.25" x14ac:dyDescent="0.3">
      <c r="A116" s="18" t="s">
        <v>234</v>
      </c>
      <c r="B116" s="18" t="s">
        <v>235</v>
      </c>
      <c r="C116" s="43">
        <v>4492566.0999999996</v>
      </c>
      <c r="D116" s="43">
        <v>4492566.0999999996</v>
      </c>
      <c r="E116" s="55">
        <f t="shared" si="1"/>
        <v>100</v>
      </c>
    </row>
    <row r="117" spans="1:6" ht="56.25" x14ac:dyDescent="0.3">
      <c r="A117" s="18" t="s">
        <v>236</v>
      </c>
      <c r="B117" s="18" t="s">
        <v>237</v>
      </c>
      <c r="C117" s="43">
        <v>290000</v>
      </c>
      <c r="D117" s="43">
        <v>290000</v>
      </c>
      <c r="E117" s="55">
        <f t="shared" si="1"/>
        <v>100</v>
      </c>
    </row>
    <row r="118" spans="1:6" ht="81" customHeight="1" x14ac:dyDescent="0.3">
      <c r="A118" s="18" t="s">
        <v>238</v>
      </c>
      <c r="B118" s="18" t="s">
        <v>239</v>
      </c>
      <c r="C118" s="43">
        <v>284417</v>
      </c>
      <c r="D118" s="43">
        <v>284417</v>
      </c>
      <c r="E118" s="55">
        <f t="shared" si="1"/>
        <v>100</v>
      </c>
    </row>
    <row r="119" spans="1:6" ht="138" customHeight="1" x14ac:dyDescent="0.3">
      <c r="A119" s="34" t="s">
        <v>240</v>
      </c>
      <c r="B119" s="11" t="s">
        <v>241</v>
      </c>
      <c r="C119" s="43">
        <v>56000</v>
      </c>
      <c r="D119" s="43">
        <v>56000</v>
      </c>
      <c r="E119" s="55">
        <f t="shared" si="1"/>
        <v>100</v>
      </c>
    </row>
    <row r="120" spans="1:6" ht="150" x14ac:dyDescent="0.3">
      <c r="A120" s="34" t="s">
        <v>242</v>
      </c>
      <c r="B120" s="11" t="s">
        <v>18</v>
      </c>
      <c r="C120" s="43">
        <v>8788.6</v>
      </c>
      <c r="D120" s="43">
        <v>8788.6</v>
      </c>
      <c r="E120" s="55">
        <f t="shared" si="1"/>
        <v>100</v>
      </c>
    </row>
    <row r="121" spans="1:6" ht="187.5" x14ac:dyDescent="0.3">
      <c r="A121" s="34" t="s">
        <v>243</v>
      </c>
      <c r="B121" s="12" t="s">
        <v>244</v>
      </c>
      <c r="C121" s="43"/>
      <c r="D121" s="43">
        <v>3360</v>
      </c>
      <c r="E121" s="55"/>
    </row>
    <row r="122" spans="1:6" ht="56.25" x14ac:dyDescent="0.3">
      <c r="A122" s="14" t="s">
        <v>245</v>
      </c>
      <c r="B122" s="14" t="s">
        <v>6</v>
      </c>
      <c r="C122" s="42">
        <f>C123+C124+C125+C126+C127+C128+C129+C130+C131+C132+C133+C134+C135+C136+C137+C138+C139+C140+C141+C142+C143+C144+C145+C146+C147+C148+C152+C153+C154+C155+C156+C157+C158+C159+C160+C161+C162+C163+C164+C165+C166+C167+C168+C169+C170+C171+C172+C173+C174+C175+C149+C176+C151</f>
        <v>3962026</v>
      </c>
      <c r="D122" s="42">
        <f>D123+D124+D125+D126+D127+D128+D129+D130+D131+D132+D133+D134+D135+D136+D137+D138+D139+D140+D141+D142+D143+D144+D145+D146+D147+D148+D152+D153+D154+D155+D156+D157+D158+D159+D160+D161+D162+D163+D164+D165+D166+D167+D168+D169+D170+D171+D172+D173+D174+D175+D149+D176+D150+D151</f>
        <v>4590454.2</v>
      </c>
      <c r="E122" s="54">
        <f t="shared" si="1"/>
        <v>115.86128410060914</v>
      </c>
      <c r="F122" s="15">
        <f>D122-C122</f>
        <v>628428.20000000019</v>
      </c>
    </row>
    <row r="123" spans="1:6" ht="56.25" x14ac:dyDescent="0.3">
      <c r="A123" s="18" t="s">
        <v>246</v>
      </c>
      <c r="B123" s="18" t="s">
        <v>247</v>
      </c>
      <c r="C123" s="43">
        <v>211294.7</v>
      </c>
      <c r="D123" s="43">
        <v>211294.7</v>
      </c>
      <c r="E123" s="55">
        <f t="shared" si="1"/>
        <v>100</v>
      </c>
      <c r="F123" s="15">
        <f t="shared" ref="F123:F186" si="2">D123-C123</f>
        <v>0</v>
      </c>
    </row>
    <row r="124" spans="1:6" ht="75" customHeight="1" x14ac:dyDescent="0.3">
      <c r="A124" s="18" t="s">
        <v>248</v>
      </c>
      <c r="B124" s="18" t="s">
        <v>249</v>
      </c>
      <c r="C124" s="43">
        <v>3230.2</v>
      </c>
      <c r="D124" s="43">
        <v>3230.2</v>
      </c>
      <c r="E124" s="55">
        <f t="shared" si="1"/>
        <v>100</v>
      </c>
      <c r="F124" s="15">
        <f t="shared" si="2"/>
        <v>0</v>
      </c>
    </row>
    <row r="125" spans="1:6" ht="93.75" x14ac:dyDescent="0.3">
      <c r="A125" s="18" t="s">
        <v>250</v>
      </c>
      <c r="B125" s="18" t="s">
        <v>251</v>
      </c>
      <c r="C125" s="43">
        <v>94041.7</v>
      </c>
      <c r="D125" s="43">
        <v>94041.7</v>
      </c>
      <c r="E125" s="55">
        <f t="shared" si="1"/>
        <v>100</v>
      </c>
      <c r="F125" s="15">
        <f t="shared" si="2"/>
        <v>0</v>
      </c>
    </row>
    <row r="126" spans="1:6" ht="75" x14ac:dyDescent="0.3">
      <c r="A126" s="18" t="s">
        <v>252</v>
      </c>
      <c r="B126" s="18" t="s">
        <v>253</v>
      </c>
      <c r="C126" s="43">
        <v>677.1</v>
      </c>
      <c r="D126" s="43">
        <v>677.1</v>
      </c>
      <c r="E126" s="55">
        <f t="shared" si="1"/>
        <v>100</v>
      </c>
      <c r="F126" s="15">
        <f t="shared" si="2"/>
        <v>0</v>
      </c>
    </row>
    <row r="127" spans="1:6" ht="150" x14ac:dyDescent="0.3">
      <c r="A127" s="18" t="s">
        <v>254</v>
      </c>
      <c r="B127" s="18" t="s">
        <v>255</v>
      </c>
      <c r="C127" s="43">
        <v>86594.3</v>
      </c>
      <c r="D127" s="43">
        <f>86594.3-52123.4</f>
        <v>34470.9</v>
      </c>
      <c r="E127" s="55">
        <f t="shared" si="1"/>
        <v>39.8073545256443</v>
      </c>
      <c r="F127" s="15">
        <f t="shared" si="2"/>
        <v>-52123.4</v>
      </c>
    </row>
    <row r="128" spans="1:6" ht="93.75" x14ac:dyDescent="0.3">
      <c r="A128" s="18" t="s">
        <v>256</v>
      </c>
      <c r="B128" s="18" t="s">
        <v>257</v>
      </c>
      <c r="C128" s="43">
        <v>5240.3</v>
      </c>
      <c r="D128" s="43">
        <v>5240.3</v>
      </c>
      <c r="E128" s="55">
        <f t="shared" si="1"/>
        <v>100</v>
      </c>
      <c r="F128" s="15">
        <f t="shared" si="2"/>
        <v>0</v>
      </c>
    </row>
    <row r="129" spans="1:6" ht="112.5" x14ac:dyDescent="0.3">
      <c r="A129" s="18" t="s">
        <v>258</v>
      </c>
      <c r="B129" s="18" t="s">
        <v>259</v>
      </c>
      <c r="C129" s="43">
        <v>12394.8</v>
      </c>
      <c r="D129" s="43">
        <v>12394.8</v>
      </c>
      <c r="E129" s="55">
        <f t="shared" si="1"/>
        <v>100</v>
      </c>
      <c r="F129" s="15">
        <f t="shared" si="2"/>
        <v>0</v>
      </c>
    </row>
    <row r="130" spans="1:6" ht="93.75" x14ac:dyDescent="0.3">
      <c r="A130" s="18" t="s">
        <v>260</v>
      </c>
      <c r="B130" s="18" t="s">
        <v>261</v>
      </c>
      <c r="C130" s="43">
        <v>164829.6</v>
      </c>
      <c r="D130" s="43">
        <f>164829.6+23374.1</f>
        <v>188203.7</v>
      </c>
      <c r="E130" s="55">
        <f t="shared" si="1"/>
        <v>114.18076607599605</v>
      </c>
      <c r="F130" s="15">
        <f t="shared" si="2"/>
        <v>23374.100000000006</v>
      </c>
    </row>
    <row r="131" spans="1:6" ht="150" x14ac:dyDescent="0.3">
      <c r="A131" s="18" t="s">
        <v>262</v>
      </c>
      <c r="B131" s="18" t="s">
        <v>263</v>
      </c>
      <c r="C131" s="43">
        <v>4313.3999999999996</v>
      </c>
      <c r="D131" s="43">
        <f>4313.4-1992.9</f>
        <v>2320.4999999999995</v>
      </c>
      <c r="E131" s="55">
        <f t="shared" si="1"/>
        <v>53.797468354430379</v>
      </c>
      <c r="F131" s="15">
        <f t="shared" si="2"/>
        <v>-1992.9</v>
      </c>
    </row>
    <row r="132" spans="1:6" ht="93.75" x14ac:dyDescent="0.3">
      <c r="A132" s="18" t="s">
        <v>264</v>
      </c>
      <c r="B132" s="18" t="s">
        <v>265</v>
      </c>
      <c r="C132" s="43">
        <v>13899.6</v>
      </c>
      <c r="D132" s="43">
        <v>13899.6</v>
      </c>
      <c r="E132" s="55">
        <f t="shared" si="1"/>
        <v>100</v>
      </c>
      <c r="F132" s="15">
        <f t="shared" si="2"/>
        <v>0</v>
      </c>
    </row>
    <row r="133" spans="1:6" ht="112.5" x14ac:dyDescent="0.3">
      <c r="A133" s="18" t="s">
        <v>266</v>
      </c>
      <c r="B133" s="18" t="s">
        <v>267</v>
      </c>
      <c r="C133" s="43">
        <v>177236</v>
      </c>
      <c r="D133" s="43">
        <v>177236</v>
      </c>
      <c r="E133" s="55">
        <f t="shared" si="1"/>
        <v>100</v>
      </c>
      <c r="F133" s="15">
        <f t="shared" si="2"/>
        <v>0</v>
      </c>
    </row>
    <row r="134" spans="1:6" ht="131.25" x14ac:dyDescent="0.3">
      <c r="A134" s="18" t="s">
        <v>268</v>
      </c>
      <c r="B134" s="18" t="s">
        <v>269</v>
      </c>
      <c r="C134" s="43">
        <v>40040</v>
      </c>
      <c r="D134" s="43">
        <v>40040</v>
      </c>
      <c r="E134" s="55">
        <f t="shared" si="1"/>
        <v>100</v>
      </c>
      <c r="F134" s="15">
        <f t="shared" si="2"/>
        <v>0</v>
      </c>
    </row>
    <row r="135" spans="1:6" ht="93.75" x14ac:dyDescent="0.3">
      <c r="A135" s="18" t="s">
        <v>270</v>
      </c>
      <c r="B135" s="18" t="s">
        <v>271</v>
      </c>
      <c r="C135" s="43">
        <v>4378.8999999999996</v>
      </c>
      <c r="D135" s="43">
        <v>4378.8999999999996</v>
      </c>
      <c r="E135" s="55">
        <f t="shared" si="1"/>
        <v>100</v>
      </c>
      <c r="F135" s="15"/>
    </row>
    <row r="136" spans="1:6" ht="112.5" x14ac:dyDescent="0.3">
      <c r="A136" s="18" t="s">
        <v>272</v>
      </c>
      <c r="B136" s="18" t="s">
        <v>273</v>
      </c>
      <c r="C136" s="43">
        <v>10994.8</v>
      </c>
      <c r="D136" s="43">
        <v>10994.8</v>
      </c>
      <c r="E136" s="55">
        <f t="shared" si="1"/>
        <v>100</v>
      </c>
      <c r="F136" s="15">
        <f t="shared" si="2"/>
        <v>0</v>
      </c>
    </row>
    <row r="137" spans="1:6" ht="56.25" x14ac:dyDescent="0.3">
      <c r="A137" s="18" t="s">
        <v>274</v>
      </c>
      <c r="B137" s="18" t="s">
        <v>275</v>
      </c>
      <c r="C137" s="43">
        <v>7658.8</v>
      </c>
      <c r="D137" s="43">
        <v>7658.8</v>
      </c>
      <c r="E137" s="55">
        <f t="shared" si="1"/>
        <v>100</v>
      </c>
      <c r="F137" s="15">
        <f t="shared" si="2"/>
        <v>0</v>
      </c>
    </row>
    <row r="138" spans="1:6" ht="56.25" x14ac:dyDescent="0.3">
      <c r="A138" s="18" t="s">
        <v>276</v>
      </c>
      <c r="B138" s="18" t="s">
        <v>277</v>
      </c>
      <c r="C138" s="43">
        <v>4503.7</v>
      </c>
      <c r="D138" s="43">
        <v>4503.7</v>
      </c>
      <c r="E138" s="55">
        <f t="shared" si="1"/>
        <v>100</v>
      </c>
      <c r="F138" s="15">
        <f t="shared" si="2"/>
        <v>0</v>
      </c>
    </row>
    <row r="139" spans="1:6" ht="75" x14ac:dyDescent="0.3">
      <c r="A139" s="18" t="s">
        <v>278</v>
      </c>
      <c r="B139" s="18" t="s">
        <v>279</v>
      </c>
      <c r="C139" s="43">
        <v>2757.7</v>
      </c>
      <c r="D139" s="43">
        <v>2757.7</v>
      </c>
      <c r="E139" s="55">
        <f t="shared" si="1"/>
        <v>100</v>
      </c>
      <c r="F139" s="15">
        <f t="shared" si="2"/>
        <v>0</v>
      </c>
    </row>
    <row r="140" spans="1:6" ht="112.5" x14ac:dyDescent="0.3">
      <c r="A140" s="18" t="s">
        <v>280</v>
      </c>
      <c r="B140" s="18" t="s">
        <v>281</v>
      </c>
      <c r="C140" s="43">
        <v>15497.9</v>
      </c>
      <c r="D140" s="43">
        <v>15497.9</v>
      </c>
      <c r="E140" s="55">
        <f t="shared" si="1"/>
        <v>100</v>
      </c>
      <c r="F140" s="15">
        <f t="shared" si="2"/>
        <v>0</v>
      </c>
    </row>
    <row r="141" spans="1:6" ht="113.25" customHeight="1" x14ac:dyDescent="0.3">
      <c r="A141" s="18" t="s">
        <v>282</v>
      </c>
      <c r="B141" s="18" t="s">
        <v>283</v>
      </c>
      <c r="C141" s="43">
        <v>100115.2</v>
      </c>
      <c r="D141" s="43">
        <v>100115.2</v>
      </c>
      <c r="E141" s="55">
        <f t="shared" si="1"/>
        <v>100</v>
      </c>
      <c r="F141" s="15">
        <f t="shared" si="2"/>
        <v>0</v>
      </c>
    </row>
    <row r="142" spans="1:6" ht="75" x14ac:dyDescent="0.3">
      <c r="A142" s="18" t="s">
        <v>284</v>
      </c>
      <c r="B142" s="18" t="s">
        <v>285</v>
      </c>
      <c r="C142" s="43">
        <v>23229</v>
      </c>
      <c r="D142" s="43">
        <v>23229</v>
      </c>
      <c r="E142" s="55">
        <f t="shared" si="1"/>
        <v>100</v>
      </c>
      <c r="F142" s="15">
        <f t="shared" si="2"/>
        <v>0</v>
      </c>
    </row>
    <row r="143" spans="1:6" ht="56.25" x14ac:dyDescent="0.3">
      <c r="A143" s="18" t="s">
        <v>286</v>
      </c>
      <c r="B143" s="18" t="s">
        <v>287</v>
      </c>
      <c r="C143" s="43">
        <v>16595.099999999999</v>
      </c>
      <c r="D143" s="43">
        <v>16595.099999999999</v>
      </c>
      <c r="E143" s="55">
        <f t="shared" si="1"/>
        <v>100</v>
      </c>
      <c r="F143" s="15">
        <f t="shared" si="2"/>
        <v>0</v>
      </c>
    </row>
    <row r="144" spans="1:6" ht="206.25" x14ac:dyDescent="0.3">
      <c r="A144" s="18" t="s">
        <v>288</v>
      </c>
      <c r="B144" s="18" t="s">
        <v>289</v>
      </c>
      <c r="C144" s="43">
        <v>4836.3999999999996</v>
      </c>
      <c r="D144" s="43">
        <v>4836.3999999999996</v>
      </c>
      <c r="E144" s="55">
        <f t="shared" si="1"/>
        <v>100</v>
      </c>
      <c r="F144" s="15">
        <f t="shared" si="2"/>
        <v>0</v>
      </c>
    </row>
    <row r="145" spans="1:6" ht="112.5" x14ac:dyDescent="0.3">
      <c r="A145" s="18" t="s">
        <v>290</v>
      </c>
      <c r="B145" s="18" t="s">
        <v>291</v>
      </c>
      <c r="C145" s="43">
        <v>17300.7</v>
      </c>
      <c r="D145" s="43">
        <v>17300.7</v>
      </c>
      <c r="E145" s="55">
        <f t="shared" si="1"/>
        <v>100</v>
      </c>
      <c r="F145" s="15">
        <f t="shared" si="2"/>
        <v>0</v>
      </c>
    </row>
    <row r="146" spans="1:6" ht="112.5" x14ac:dyDescent="0.3">
      <c r="A146" s="18" t="s">
        <v>292</v>
      </c>
      <c r="B146" s="18" t="s">
        <v>293</v>
      </c>
      <c r="C146" s="43">
        <v>9100</v>
      </c>
      <c r="D146" s="43">
        <v>9100</v>
      </c>
      <c r="E146" s="55">
        <f t="shared" si="1"/>
        <v>100</v>
      </c>
      <c r="F146" s="15">
        <f t="shared" si="2"/>
        <v>0</v>
      </c>
    </row>
    <row r="147" spans="1:6" ht="93.75" x14ac:dyDescent="0.3">
      <c r="A147" s="18" t="s">
        <v>294</v>
      </c>
      <c r="B147" s="18" t="s">
        <v>295</v>
      </c>
      <c r="C147" s="43">
        <v>1057.4000000000001</v>
      </c>
      <c r="D147" s="43">
        <v>1057.4000000000001</v>
      </c>
      <c r="E147" s="55">
        <f t="shared" si="1"/>
        <v>100</v>
      </c>
      <c r="F147" s="15">
        <f t="shared" si="2"/>
        <v>0</v>
      </c>
    </row>
    <row r="148" spans="1:6" ht="75" x14ac:dyDescent="0.3">
      <c r="A148" s="18" t="s">
        <v>296</v>
      </c>
      <c r="B148" s="18" t="s">
        <v>297</v>
      </c>
      <c r="C148" s="43">
        <v>2923.6</v>
      </c>
      <c r="D148" s="43">
        <v>2923.6</v>
      </c>
      <c r="E148" s="55">
        <f t="shared" si="1"/>
        <v>100</v>
      </c>
      <c r="F148" s="15">
        <f t="shared" si="2"/>
        <v>0</v>
      </c>
    </row>
    <row r="149" spans="1:6" ht="75" x14ac:dyDescent="0.3">
      <c r="A149" s="18" t="s">
        <v>298</v>
      </c>
      <c r="B149" s="11" t="s">
        <v>299</v>
      </c>
      <c r="C149" s="43">
        <v>158392.70000000001</v>
      </c>
      <c r="D149" s="43">
        <f>158392.7+17241.6</f>
        <v>175634.30000000002</v>
      </c>
      <c r="E149" s="55">
        <f t="shared" si="1"/>
        <v>110.88535014555596</v>
      </c>
      <c r="F149" s="15">
        <f t="shared" si="2"/>
        <v>17241.600000000006</v>
      </c>
    </row>
    <row r="150" spans="1:6" ht="95.25" customHeight="1" x14ac:dyDescent="0.3">
      <c r="A150" s="18" t="s">
        <v>300</v>
      </c>
      <c r="B150" s="12" t="s">
        <v>301</v>
      </c>
      <c r="C150" s="43"/>
      <c r="D150" s="43">
        <v>47125.7</v>
      </c>
      <c r="E150" s="55"/>
      <c r="F150" s="15">
        <f t="shared" si="2"/>
        <v>47125.7</v>
      </c>
    </row>
    <row r="151" spans="1:6" ht="112.5" x14ac:dyDescent="0.3">
      <c r="A151" s="18" t="s">
        <v>302</v>
      </c>
      <c r="B151" s="25" t="s">
        <v>303</v>
      </c>
      <c r="C151" s="43">
        <v>31850</v>
      </c>
      <c r="D151" s="43">
        <v>31850</v>
      </c>
      <c r="E151" s="55"/>
      <c r="F151" s="15">
        <f t="shared" si="2"/>
        <v>0</v>
      </c>
    </row>
    <row r="152" spans="1:6" ht="115.5" customHeight="1" x14ac:dyDescent="0.3">
      <c r="A152" s="18" t="s">
        <v>304</v>
      </c>
      <c r="B152" s="18" t="s">
        <v>305</v>
      </c>
      <c r="C152" s="43">
        <v>1589.6</v>
      </c>
      <c r="D152" s="43">
        <f>1589.6+5842.7</f>
        <v>7432.2999999999993</v>
      </c>
      <c r="E152" s="55">
        <f t="shared" si="1"/>
        <v>467.55787619526927</v>
      </c>
      <c r="F152" s="15">
        <f t="shared" si="2"/>
        <v>5842.6999999999989</v>
      </c>
    </row>
    <row r="153" spans="1:6" ht="131.25" x14ac:dyDescent="0.3">
      <c r="A153" s="18" t="s">
        <v>306</v>
      </c>
      <c r="B153" s="18" t="s">
        <v>307</v>
      </c>
      <c r="C153" s="43">
        <v>1098.2</v>
      </c>
      <c r="D153" s="43">
        <v>1098.2</v>
      </c>
      <c r="E153" s="55">
        <f t="shared" si="1"/>
        <v>100</v>
      </c>
      <c r="F153" s="15">
        <f t="shared" si="2"/>
        <v>0</v>
      </c>
    </row>
    <row r="154" spans="1:6" ht="75" customHeight="1" x14ac:dyDescent="0.3">
      <c r="A154" s="18" t="s">
        <v>308</v>
      </c>
      <c r="B154" s="18" t="s">
        <v>309</v>
      </c>
      <c r="C154" s="43">
        <v>89.9</v>
      </c>
      <c r="D154" s="43">
        <v>89.9</v>
      </c>
      <c r="E154" s="55">
        <f t="shared" si="1"/>
        <v>100</v>
      </c>
      <c r="F154" s="15">
        <f t="shared" si="2"/>
        <v>0</v>
      </c>
    </row>
    <row r="155" spans="1:6" ht="93.75" x14ac:dyDescent="0.3">
      <c r="A155" s="18" t="s">
        <v>310</v>
      </c>
      <c r="B155" s="18" t="s">
        <v>311</v>
      </c>
      <c r="C155" s="43">
        <v>3142.6</v>
      </c>
      <c r="D155" s="43">
        <v>3142.6</v>
      </c>
      <c r="E155" s="55">
        <f t="shared" si="1"/>
        <v>100</v>
      </c>
      <c r="F155" s="15">
        <f t="shared" si="2"/>
        <v>0</v>
      </c>
    </row>
    <row r="156" spans="1:6" ht="56.25" x14ac:dyDescent="0.3">
      <c r="A156" s="18" t="s">
        <v>312</v>
      </c>
      <c r="B156" s="18" t="s">
        <v>313</v>
      </c>
      <c r="C156" s="43">
        <v>13650</v>
      </c>
      <c r="D156" s="43">
        <v>13650</v>
      </c>
      <c r="E156" s="55">
        <f t="shared" si="1"/>
        <v>100</v>
      </c>
      <c r="F156" s="15">
        <f t="shared" si="2"/>
        <v>0</v>
      </c>
    </row>
    <row r="157" spans="1:6" ht="56.25" x14ac:dyDescent="0.3">
      <c r="A157" s="18" t="s">
        <v>314</v>
      </c>
      <c r="B157" s="18" t="s">
        <v>315</v>
      </c>
      <c r="C157" s="43">
        <v>7256.5</v>
      </c>
      <c r="D157" s="43">
        <v>7256.5</v>
      </c>
      <c r="E157" s="55">
        <f t="shared" si="1"/>
        <v>100</v>
      </c>
      <c r="F157" s="15">
        <f t="shared" si="2"/>
        <v>0</v>
      </c>
    </row>
    <row r="158" spans="1:6" ht="93.75" x14ac:dyDescent="0.3">
      <c r="A158" s="18" t="s">
        <v>316</v>
      </c>
      <c r="B158" s="18" t="s">
        <v>317</v>
      </c>
      <c r="C158" s="43">
        <v>196175.1</v>
      </c>
      <c r="D158" s="43">
        <v>196175.1</v>
      </c>
      <c r="E158" s="55">
        <f t="shared" si="1"/>
        <v>100</v>
      </c>
      <c r="F158" s="15">
        <f t="shared" si="2"/>
        <v>0</v>
      </c>
    </row>
    <row r="159" spans="1:6" ht="56.25" x14ac:dyDescent="0.3">
      <c r="A159" s="18" t="s">
        <v>318</v>
      </c>
      <c r="B159" s="18" t="s">
        <v>319</v>
      </c>
      <c r="C159" s="43">
        <v>17495</v>
      </c>
      <c r="D159" s="43">
        <v>17495</v>
      </c>
      <c r="E159" s="55">
        <f t="shared" si="1"/>
        <v>100</v>
      </c>
      <c r="F159" s="15">
        <f t="shared" si="2"/>
        <v>0</v>
      </c>
    </row>
    <row r="160" spans="1:6" ht="57.75" customHeight="1" x14ac:dyDescent="0.3">
      <c r="A160" s="18" t="s">
        <v>320</v>
      </c>
      <c r="B160" s="18" t="s">
        <v>321</v>
      </c>
      <c r="C160" s="43">
        <v>18763.5</v>
      </c>
      <c r="D160" s="43">
        <v>18763.5</v>
      </c>
      <c r="E160" s="55">
        <f t="shared" si="1"/>
        <v>100</v>
      </c>
      <c r="F160" s="15">
        <f t="shared" si="2"/>
        <v>0</v>
      </c>
    </row>
    <row r="161" spans="1:6" ht="79.5" customHeight="1" x14ac:dyDescent="0.3">
      <c r="A161" s="18" t="s">
        <v>322</v>
      </c>
      <c r="B161" s="18" t="s">
        <v>323</v>
      </c>
      <c r="C161" s="43">
        <v>15813.8</v>
      </c>
      <c r="D161" s="43">
        <v>15813.8</v>
      </c>
      <c r="E161" s="55">
        <f t="shared" si="1"/>
        <v>100</v>
      </c>
      <c r="F161" s="15">
        <f t="shared" si="2"/>
        <v>0</v>
      </c>
    </row>
    <row r="162" spans="1:6" ht="56.25" x14ac:dyDescent="0.3">
      <c r="A162" s="18" t="s">
        <v>324</v>
      </c>
      <c r="B162" s="18" t="s">
        <v>325</v>
      </c>
      <c r="C162" s="43">
        <v>5799.4</v>
      </c>
      <c r="D162" s="43">
        <v>5799.4</v>
      </c>
      <c r="E162" s="55">
        <f t="shared" si="1"/>
        <v>100</v>
      </c>
      <c r="F162" s="15">
        <f t="shared" si="2"/>
        <v>0</v>
      </c>
    </row>
    <row r="163" spans="1:6" ht="56.25" x14ac:dyDescent="0.3">
      <c r="A163" s="18" t="s">
        <v>326</v>
      </c>
      <c r="B163" s="18" t="s">
        <v>327</v>
      </c>
      <c r="C163" s="43">
        <v>847.1</v>
      </c>
      <c r="D163" s="43">
        <v>847.1</v>
      </c>
      <c r="E163" s="55">
        <f t="shared" si="1"/>
        <v>100</v>
      </c>
      <c r="F163" s="15">
        <f t="shared" si="2"/>
        <v>0</v>
      </c>
    </row>
    <row r="164" spans="1:6" ht="75" x14ac:dyDescent="0.3">
      <c r="A164" s="18" t="s">
        <v>328</v>
      </c>
      <c r="B164" s="18" t="s">
        <v>329</v>
      </c>
      <c r="C164" s="43">
        <v>5265.4</v>
      </c>
      <c r="D164" s="43">
        <v>5265.4</v>
      </c>
      <c r="E164" s="55">
        <f t="shared" ref="E164:E222" si="3">D164/C164*100</f>
        <v>100</v>
      </c>
      <c r="F164" s="15">
        <f t="shared" si="2"/>
        <v>0</v>
      </c>
    </row>
    <row r="165" spans="1:6" ht="75" x14ac:dyDescent="0.3">
      <c r="A165" s="18" t="s">
        <v>330</v>
      </c>
      <c r="B165" s="18" t="s">
        <v>331</v>
      </c>
      <c r="C165" s="43">
        <v>1155.4000000000001</v>
      </c>
      <c r="D165" s="43">
        <v>1155.4000000000001</v>
      </c>
      <c r="E165" s="55">
        <f t="shared" si="3"/>
        <v>100</v>
      </c>
      <c r="F165" s="15">
        <f t="shared" si="2"/>
        <v>0</v>
      </c>
    </row>
    <row r="166" spans="1:6" ht="75" x14ac:dyDescent="0.3">
      <c r="A166" s="18" t="s">
        <v>332</v>
      </c>
      <c r="B166" s="18" t="s">
        <v>333</v>
      </c>
      <c r="C166" s="43">
        <v>7900</v>
      </c>
      <c r="D166" s="43">
        <v>7900</v>
      </c>
      <c r="E166" s="55">
        <f t="shared" si="3"/>
        <v>100</v>
      </c>
      <c r="F166" s="15">
        <f t="shared" si="2"/>
        <v>0</v>
      </c>
    </row>
    <row r="167" spans="1:6" ht="37.5" x14ac:dyDescent="0.3">
      <c r="A167" s="18" t="s">
        <v>334</v>
      </c>
      <c r="B167" s="18" t="s">
        <v>335</v>
      </c>
      <c r="C167" s="43">
        <v>18077.099999999999</v>
      </c>
      <c r="D167" s="43">
        <v>18077.099999999999</v>
      </c>
      <c r="E167" s="55">
        <f t="shared" si="3"/>
        <v>100</v>
      </c>
      <c r="F167" s="15">
        <f t="shared" si="2"/>
        <v>0</v>
      </c>
    </row>
    <row r="168" spans="1:6" ht="76.5" customHeight="1" x14ac:dyDescent="0.3">
      <c r="A168" s="18" t="s">
        <v>336</v>
      </c>
      <c r="B168" s="18" t="s">
        <v>337</v>
      </c>
      <c r="C168" s="43">
        <v>81194.5</v>
      </c>
      <c r="D168" s="43">
        <v>81194.5</v>
      </c>
      <c r="E168" s="55">
        <f t="shared" si="3"/>
        <v>100</v>
      </c>
      <c r="F168" s="15">
        <f t="shared" si="2"/>
        <v>0</v>
      </c>
    </row>
    <row r="169" spans="1:6" ht="75" x14ac:dyDescent="0.3">
      <c r="A169" s="18" t="s">
        <v>338</v>
      </c>
      <c r="B169" s="18" t="s">
        <v>339</v>
      </c>
      <c r="C169" s="43">
        <v>430333.9</v>
      </c>
      <c r="D169" s="43">
        <v>430333.9</v>
      </c>
      <c r="E169" s="55">
        <f t="shared" si="3"/>
        <v>100</v>
      </c>
      <c r="F169" s="15">
        <f t="shared" si="2"/>
        <v>0</v>
      </c>
    </row>
    <row r="170" spans="1:6" ht="93.75" x14ac:dyDescent="0.3">
      <c r="A170" s="18" t="s">
        <v>340</v>
      </c>
      <c r="B170" s="18" t="s">
        <v>341</v>
      </c>
      <c r="C170" s="43">
        <v>180878.2</v>
      </c>
      <c r="D170" s="43">
        <v>180878.2</v>
      </c>
      <c r="E170" s="55">
        <f t="shared" si="3"/>
        <v>100</v>
      </c>
      <c r="F170" s="15">
        <f t="shared" si="2"/>
        <v>0</v>
      </c>
    </row>
    <row r="171" spans="1:6" ht="56.25" x14ac:dyDescent="0.3">
      <c r="A171" s="18" t="s">
        <v>342</v>
      </c>
      <c r="B171" s="18" t="s">
        <v>343</v>
      </c>
      <c r="C171" s="43">
        <v>59131.199999999997</v>
      </c>
      <c r="D171" s="43">
        <v>59131.199999999997</v>
      </c>
      <c r="E171" s="55">
        <f t="shared" si="3"/>
        <v>100</v>
      </c>
      <c r="F171" s="15">
        <f t="shared" si="2"/>
        <v>0</v>
      </c>
    </row>
    <row r="172" spans="1:6" ht="75" x14ac:dyDescent="0.3">
      <c r="A172" s="18" t="s">
        <v>344</v>
      </c>
      <c r="B172" s="18" t="s">
        <v>345</v>
      </c>
      <c r="C172" s="43">
        <v>12185</v>
      </c>
      <c r="D172" s="43">
        <v>12185</v>
      </c>
      <c r="E172" s="55">
        <f t="shared" si="3"/>
        <v>100</v>
      </c>
      <c r="F172" s="15">
        <f t="shared" si="2"/>
        <v>0</v>
      </c>
    </row>
    <row r="173" spans="1:6" ht="56.25" x14ac:dyDescent="0.3">
      <c r="A173" s="18" t="s">
        <v>346</v>
      </c>
      <c r="B173" s="18" t="s">
        <v>347</v>
      </c>
      <c r="C173" s="43">
        <v>31518.3</v>
      </c>
      <c r="D173" s="43">
        <f>31518.3-9654.3</f>
        <v>21864</v>
      </c>
      <c r="E173" s="55">
        <f t="shared" si="3"/>
        <v>69.36922359391211</v>
      </c>
      <c r="F173" s="15">
        <f t="shared" si="2"/>
        <v>-9654.2999999999993</v>
      </c>
    </row>
    <row r="174" spans="1:6" ht="112.5" x14ac:dyDescent="0.3">
      <c r="A174" s="18" t="s">
        <v>348</v>
      </c>
      <c r="B174" s="18" t="s">
        <v>349</v>
      </c>
      <c r="C174" s="43">
        <v>11665.7</v>
      </c>
      <c r="D174" s="43">
        <v>11665.7</v>
      </c>
      <c r="E174" s="55">
        <f t="shared" si="3"/>
        <v>100</v>
      </c>
      <c r="F174" s="15">
        <f t="shared" si="2"/>
        <v>0</v>
      </c>
    </row>
    <row r="175" spans="1:6" ht="75" x14ac:dyDescent="0.3">
      <c r="A175" s="18" t="s">
        <v>350</v>
      </c>
      <c r="B175" s="18" t="s">
        <v>351</v>
      </c>
      <c r="C175" s="43">
        <v>1596716</v>
      </c>
      <c r="D175" s="43">
        <f>1596716+598614.7</f>
        <v>2195330.7000000002</v>
      </c>
      <c r="E175" s="55">
        <f t="shared" si="3"/>
        <v>137.49036772976535</v>
      </c>
      <c r="F175" s="15">
        <f t="shared" si="2"/>
        <v>598614.70000000019</v>
      </c>
    </row>
    <row r="176" spans="1:6" ht="56.25" x14ac:dyDescent="0.3">
      <c r="A176" s="18" t="s">
        <v>352</v>
      </c>
      <c r="B176" s="11" t="s">
        <v>353</v>
      </c>
      <c r="C176" s="43">
        <v>19301</v>
      </c>
      <c r="D176" s="43">
        <v>19301</v>
      </c>
      <c r="E176" s="55">
        <f t="shared" si="3"/>
        <v>100</v>
      </c>
      <c r="F176" s="15">
        <f t="shared" si="2"/>
        <v>0</v>
      </c>
    </row>
    <row r="177" spans="1:6" ht="37.5" x14ac:dyDescent="0.3">
      <c r="A177" s="14" t="s">
        <v>354</v>
      </c>
      <c r="B177" s="14" t="s">
        <v>5</v>
      </c>
      <c r="C177" s="42">
        <f>C178+C179+C180+C181+C182+C183+C184+C185+C186+C187+C188+C189+C190+C191+C192+C193+C194+C195+C196+C197+C198+C199</f>
        <v>1140127.2999999998</v>
      </c>
      <c r="D177" s="42">
        <f>D178+D179+D180+D181+D182+D183+D184+D185+D186+D187+D188+D189+D190+D191+D192+D193+D194+D195+D196+D197+D198+D199</f>
        <v>1253708.5000000002</v>
      </c>
      <c r="E177" s="54">
        <f t="shared" si="3"/>
        <v>109.9621507177313</v>
      </c>
      <c r="F177" s="15">
        <f t="shared" si="2"/>
        <v>113581.20000000042</v>
      </c>
    </row>
    <row r="178" spans="1:6" ht="75" x14ac:dyDescent="0.3">
      <c r="A178" s="18" t="s">
        <v>355</v>
      </c>
      <c r="B178" s="18" t="s">
        <v>356</v>
      </c>
      <c r="C178" s="43">
        <v>1719.2</v>
      </c>
      <c r="D178" s="43">
        <f>1719.2+99.1</f>
        <v>1818.3</v>
      </c>
      <c r="E178" s="55">
        <f t="shared" si="3"/>
        <v>105.76430898092136</v>
      </c>
      <c r="F178" s="15">
        <f t="shared" si="2"/>
        <v>99.099999999999909</v>
      </c>
    </row>
    <row r="179" spans="1:6" ht="93.75" x14ac:dyDescent="0.3">
      <c r="A179" s="18" t="s">
        <v>357</v>
      </c>
      <c r="B179" s="18" t="s">
        <v>358</v>
      </c>
      <c r="C179" s="43">
        <v>350.2</v>
      </c>
      <c r="D179" s="43">
        <v>350.2</v>
      </c>
      <c r="E179" s="55">
        <f t="shared" si="3"/>
        <v>100</v>
      </c>
      <c r="F179" s="15">
        <f t="shared" si="2"/>
        <v>0</v>
      </c>
    </row>
    <row r="180" spans="1:6" ht="56.25" x14ac:dyDescent="0.3">
      <c r="A180" s="18" t="s">
        <v>359</v>
      </c>
      <c r="B180" s="18" t="s">
        <v>360</v>
      </c>
      <c r="C180" s="43">
        <v>17674.8</v>
      </c>
      <c r="D180" s="43">
        <f>17674.8-10645.1</f>
        <v>7029.6999999999989</v>
      </c>
      <c r="E180" s="55">
        <f t="shared" si="3"/>
        <v>39.772444384094861</v>
      </c>
      <c r="F180" s="15">
        <f t="shared" si="2"/>
        <v>-10645.1</v>
      </c>
    </row>
    <row r="181" spans="1:6" ht="56.25" x14ac:dyDescent="0.3">
      <c r="A181" s="18" t="s">
        <v>361</v>
      </c>
      <c r="B181" s="18" t="s">
        <v>362</v>
      </c>
      <c r="C181" s="43">
        <v>370521.9</v>
      </c>
      <c r="D181" s="43">
        <f>370521.9+98434.4</f>
        <v>468956.30000000005</v>
      </c>
      <c r="E181" s="55">
        <f t="shared" si="3"/>
        <v>126.56641888104321</v>
      </c>
      <c r="F181" s="15">
        <f t="shared" si="2"/>
        <v>98434.400000000023</v>
      </c>
    </row>
    <row r="182" spans="1:6" ht="93.75" x14ac:dyDescent="0.3">
      <c r="A182" s="18" t="s">
        <v>363</v>
      </c>
      <c r="B182" s="18" t="s">
        <v>364</v>
      </c>
      <c r="C182" s="43">
        <v>1364.7</v>
      </c>
      <c r="D182" s="43">
        <v>1364.7</v>
      </c>
      <c r="E182" s="55">
        <f t="shared" si="3"/>
        <v>100</v>
      </c>
      <c r="F182" s="15">
        <f t="shared" si="2"/>
        <v>0</v>
      </c>
    </row>
    <row r="183" spans="1:6" ht="112.5" x14ac:dyDescent="0.3">
      <c r="A183" s="18" t="s">
        <v>365</v>
      </c>
      <c r="B183" s="18" t="s">
        <v>366</v>
      </c>
      <c r="C183" s="43">
        <v>1014.5</v>
      </c>
      <c r="D183" s="43">
        <v>1014.5</v>
      </c>
      <c r="E183" s="55">
        <f t="shared" si="3"/>
        <v>100</v>
      </c>
      <c r="F183" s="15">
        <f t="shared" si="2"/>
        <v>0</v>
      </c>
    </row>
    <row r="184" spans="1:6" ht="112.5" x14ac:dyDescent="0.3">
      <c r="A184" s="18" t="s">
        <v>367</v>
      </c>
      <c r="B184" s="18" t="s">
        <v>368</v>
      </c>
      <c r="C184" s="43">
        <v>2082.5</v>
      </c>
      <c r="D184" s="43">
        <v>2082.5</v>
      </c>
      <c r="E184" s="55">
        <f t="shared" si="3"/>
        <v>100</v>
      </c>
      <c r="F184" s="15">
        <f t="shared" si="2"/>
        <v>0</v>
      </c>
    </row>
    <row r="185" spans="1:6" ht="112.5" x14ac:dyDescent="0.3">
      <c r="A185" s="18" t="s">
        <v>369</v>
      </c>
      <c r="B185" s="18" t="s">
        <v>370</v>
      </c>
      <c r="C185" s="43">
        <v>9095.5</v>
      </c>
      <c r="D185" s="43">
        <v>9095.5</v>
      </c>
      <c r="E185" s="55">
        <f t="shared" si="3"/>
        <v>100</v>
      </c>
      <c r="F185" s="15">
        <f t="shared" si="2"/>
        <v>0</v>
      </c>
    </row>
    <row r="186" spans="1:6" ht="93.75" x14ac:dyDescent="0.3">
      <c r="A186" s="18" t="s">
        <v>371</v>
      </c>
      <c r="B186" s="18" t="s">
        <v>372</v>
      </c>
      <c r="C186" s="43">
        <v>26.9</v>
      </c>
      <c r="D186" s="43">
        <v>26.9</v>
      </c>
      <c r="E186" s="55">
        <f t="shared" si="3"/>
        <v>100</v>
      </c>
      <c r="F186" s="15">
        <f t="shared" si="2"/>
        <v>0</v>
      </c>
    </row>
    <row r="187" spans="1:6" ht="56.25" x14ac:dyDescent="0.3">
      <c r="A187" s="18" t="s">
        <v>373</v>
      </c>
      <c r="B187" s="18" t="s">
        <v>374</v>
      </c>
      <c r="C187" s="43">
        <v>68521.2</v>
      </c>
      <c r="D187" s="43">
        <f>68521.2+12768.8</f>
        <v>81290</v>
      </c>
      <c r="E187" s="55">
        <f t="shared" si="3"/>
        <v>118.63481666987737</v>
      </c>
      <c r="F187" s="15">
        <f t="shared" ref="F187:F227" si="4">D187-C187</f>
        <v>12768.800000000003</v>
      </c>
    </row>
    <row r="188" spans="1:6" ht="75" x14ac:dyDescent="0.3">
      <c r="A188" s="18" t="s">
        <v>375</v>
      </c>
      <c r="B188" s="18" t="s">
        <v>376</v>
      </c>
      <c r="C188" s="43">
        <v>1716.3</v>
      </c>
      <c r="D188" s="43">
        <v>1716.3</v>
      </c>
      <c r="E188" s="55">
        <f t="shared" si="3"/>
        <v>100</v>
      </c>
      <c r="F188" s="15">
        <f t="shared" si="4"/>
        <v>0</v>
      </c>
    </row>
    <row r="189" spans="1:6" ht="131.25" x14ac:dyDescent="0.3">
      <c r="A189" s="18" t="s">
        <v>377</v>
      </c>
      <c r="B189" s="18" t="s">
        <v>378</v>
      </c>
      <c r="C189" s="43">
        <v>3449.3</v>
      </c>
      <c r="D189" s="43">
        <v>3449.3</v>
      </c>
      <c r="E189" s="55">
        <f t="shared" si="3"/>
        <v>100</v>
      </c>
      <c r="F189" s="15">
        <f t="shared" si="4"/>
        <v>0</v>
      </c>
    </row>
    <row r="190" spans="1:6" ht="93.75" x14ac:dyDescent="0.3">
      <c r="A190" s="18" t="s">
        <v>379</v>
      </c>
      <c r="B190" s="18" t="s">
        <v>380</v>
      </c>
      <c r="C190" s="43">
        <v>2.2999999999999998</v>
      </c>
      <c r="D190" s="43">
        <v>2.2999999999999998</v>
      </c>
      <c r="E190" s="55">
        <f t="shared" si="3"/>
        <v>100</v>
      </c>
      <c r="F190" s="15">
        <f t="shared" si="4"/>
        <v>0</v>
      </c>
    </row>
    <row r="191" spans="1:6" ht="75" x14ac:dyDescent="0.3">
      <c r="A191" s="18" t="s">
        <v>381</v>
      </c>
      <c r="B191" s="18" t="s">
        <v>382</v>
      </c>
      <c r="C191" s="43">
        <v>178877.3</v>
      </c>
      <c r="D191" s="43">
        <f>178877.3+92296.4</f>
        <v>271173.69999999995</v>
      </c>
      <c r="E191" s="55">
        <f t="shared" si="3"/>
        <v>151.59760349692218</v>
      </c>
      <c r="F191" s="15">
        <f t="shared" si="4"/>
        <v>92296.399999999965</v>
      </c>
    </row>
    <row r="192" spans="1:6" ht="150" x14ac:dyDescent="0.3">
      <c r="A192" s="18" t="s">
        <v>383</v>
      </c>
      <c r="B192" s="18" t="s">
        <v>384</v>
      </c>
      <c r="C192" s="43">
        <v>95514.5</v>
      </c>
      <c r="D192" s="43">
        <f>95514.5+14716.6</f>
        <v>110231.1</v>
      </c>
      <c r="E192" s="55">
        <f t="shared" si="3"/>
        <v>115.4077129650472</v>
      </c>
      <c r="F192" s="15">
        <f t="shared" si="4"/>
        <v>14716.600000000006</v>
      </c>
    </row>
    <row r="193" spans="1:6" ht="56.25" x14ac:dyDescent="0.3">
      <c r="A193" s="18" t="s">
        <v>385</v>
      </c>
      <c r="B193" s="18" t="s">
        <v>386</v>
      </c>
      <c r="C193" s="43">
        <v>792.6</v>
      </c>
      <c r="D193" s="43">
        <v>792.6</v>
      </c>
      <c r="E193" s="55">
        <f t="shared" si="3"/>
        <v>100</v>
      </c>
      <c r="F193" s="15">
        <f t="shared" si="4"/>
        <v>0</v>
      </c>
    </row>
    <row r="194" spans="1:6" ht="131.25" x14ac:dyDescent="0.3">
      <c r="A194" s="18" t="s">
        <v>387</v>
      </c>
      <c r="B194" s="18" t="s">
        <v>388</v>
      </c>
      <c r="C194" s="43">
        <v>1564.6</v>
      </c>
      <c r="D194" s="43">
        <v>1564.6</v>
      </c>
      <c r="E194" s="55">
        <f t="shared" si="3"/>
        <v>100</v>
      </c>
      <c r="F194" s="15">
        <f t="shared" si="4"/>
        <v>0</v>
      </c>
    </row>
    <row r="195" spans="1:6" ht="131.25" x14ac:dyDescent="0.3">
      <c r="A195" s="18" t="s">
        <v>389</v>
      </c>
      <c r="B195" s="18" t="s">
        <v>390</v>
      </c>
      <c r="C195" s="43">
        <v>20340.099999999999</v>
      </c>
      <c r="D195" s="43">
        <v>20340.099999999999</v>
      </c>
      <c r="E195" s="55">
        <f t="shared" si="3"/>
        <v>100</v>
      </c>
      <c r="F195" s="15">
        <f t="shared" si="4"/>
        <v>0</v>
      </c>
    </row>
    <row r="196" spans="1:6" ht="168.75" x14ac:dyDescent="0.3">
      <c r="A196" s="18" t="s">
        <v>391</v>
      </c>
      <c r="B196" s="18" t="s">
        <v>392</v>
      </c>
      <c r="C196" s="43">
        <v>43580.800000000003</v>
      </c>
      <c r="D196" s="43">
        <f>43580.8+1197.6</f>
        <v>44778.400000000001</v>
      </c>
      <c r="E196" s="55">
        <f t="shared" si="3"/>
        <v>102.74799911887804</v>
      </c>
      <c r="F196" s="15">
        <f t="shared" si="4"/>
        <v>1197.5999999999985</v>
      </c>
    </row>
    <row r="197" spans="1:6" ht="56.25" x14ac:dyDescent="0.3">
      <c r="A197" s="18" t="s">
        <v>393</v>
      </c>
      <c r="B197" s="18" t="s">
        <v>394</v>
      </c>
      <c r="C197" s="43">
        <v>2662.1</v>
      </c>
      <c r="D197" s="43">
        <f>2662.1-2662.1</f>
        <v>0</v>
      </c>
      <c r="E197" s="55">
        <f t="shared" si="3"/>
        <v>0</v>
      </c>
      <c r="F197" s="15">
        <f t="shared" si="4"/>
        <v>-2662.1</v>
      </c>
    </row>
    <row r="198" spans="1:6" ht="75" x14ac:dyDescent="0.3">
      <c r="A198" s="18" t="s">
        <v>395</v>
      </c>
      <c r="B198" s="18" t="s">
        <v>396</v>
      </c>
      <c r="C198" s="43">
        <v>264837.09999999998</v>
      </c>
      <c r="D198" s="43">
        <f>264837.1-92800.2</f>
        <v>172036.89999999997</v>
      </c>
      <c r="E198" s="55">
        <f t="shared" si="3"/>
        <v>64.959516623615031</v>
      </c>
      <c r="F198" s="15">
        <f t="shared" si="4"/>
        <v>-92800.200000000012</v>
      </c>
    </row>
    <row r="199" spans="1:6" ht="37.5" x14ac:dyDescent="0.3">
      <c r="A199" s="18" t="s">
        <v>397</v>
      </c>
      <c r="B199" s="18" t="s">
        <v>398</v>
      </c>
      <c r="C199" s="43">
        <v>54418.9</v>
      </c>
      <c r="D199" s="43">
        <f>54418.9+175.7</f>
        <v>54594.6</v>
      </c>
      <c r="E199" s="55">
        <f t="shared" si="3"/>
        <v>100.32286576906185</v>
      </c>
      <c r="F199" s="15">
        <f t="shared" si="4"/>
        <v>175.69999999999709</v>
      </c>
    </row>
    <row r="200" spans="1:6" ht="18" customHeight="1" x14ac:dyDescent="0.3">
      <c r="A200" s="14" t="s">
        <v>399</v>
      </c>
      <c r="B200" s="14" t="s">
        <v>4</v>
      </c>
      <c r="C200" s="42">
        <f>C201+C202+C203+C204+C205+C206+C207+C210+C211+C212+C213+C214+C208+C209+C215</f>
        <v>1230540.5</v>
      </c>
      <c r="D200" s="42">
        <f>D201+D202+D203+D204+D205+D206+D207+D210+D211+D212+D213+D214+D215+D208+D209</f>
        <v>3457497</v>
      </c>
      <c r="E200" s="54">
        <f t="shared" si="3"/>
        <v>280.97384848365414</v>
      </c>
      <c r="F200" s="15">
        <f t="shared" si="4"/>
        <v>2226956.5</v>
      </c>
    </row>
    <row r="201" spans="1:6" ht="93.75" x14ac:dyDescent="0.3">
      <c r="A201" s="18" t="s">
        <v>400</v>
      </c>
      <c r="B201" s="18" t="s">
        <v>401</v>
      </c>
      <c r="C201" s="43">
        <v>11598.2</v>
      </c>
      <c r="D201" s="43">
        <v>11598.2</v>
      </c>
      <c r="E201" s="55">
        <f t="shared" si="3"/>
        <v>100</v>
      </c>
      <c r="F201" s="15">
        <f t="shared" si="4"/>
        <v>0</v>
      </c>
    </row>
    <row r="202" spans="1:6" ht="75" x14ac:dyDescent="0.3">
      <c r="A202" s="18" t="s">
        <v>402</v>
      </c>
      <c r="B202" s="18" t="s">
        <v>403</v>
      </c>
      <c r="C202" s="43">
        <v>3836.1</v>
      </c>
      <c r="D202" s="43">
        <v>3836.1</v>
      </c>
      <c r="E202" s="55">
        <f t="shared" si="3"/>
        <v>100</v>
      </c>
      <c r="F202" s="15">
        <f t="shared" si="4"/>
        <v>0</v>
      </c>
    </row>
    <row r="203" spans="1:6" ht="75" x14ac:dyDescent="0.3">
      <c r="A203" s="18" t="s">
        <v>404</v>
      </c>
      <c r="B203" s="18" t="s">
        <v>405</v>
      </c>
      <c r="C203" s="43">
        <v>15412</v>
      </c>
      <c r="D203" s="43">
        <v>15412</v>
      </c>
      <c r="E203" s="55">
        <f t="shared" si="3"/>
        <v>100</v>
      </c>
      <c r="F203" s="15">
        <f t="shared" si="4"/>
        <v>0</v>
      </c>
    </row>
    <row r="204" spans="1:6" ht="93.75" x14ac:dyDescent="0.3">
      <c r="A204" s="18" t="s">
        <v>406</v>
      </c>
      <c r="B204" s="18" t="s">
        <v>407</v>
      </c>
      <c r="C204" s="43">
        <v>105067</v>
      </c>
      <c r="D204" s="43">
        <v>105067</v>
      </c>
      <c r="E204" s="55">
        <f t="shared" si="3"/>
        <v>100</v>
      </c>
      <c r="F204" s="15">
        <f t="shared" si="4"/>
        <v>0</v>
      </c>
    </row>
    <row r="205" spans="1:6" ht="93.75" x14ac:dyDescent="0.3">
      <c r="A205" s="18" t="s">
        <v>408</v>
      </c>
      <c r="B205" s="18" t="s">
        <v>409</v>
      </c>
      <c r="C205" s="43">
        <v>20939.3</v>
      </c>
      <c r="D205" s="43">
        <v>20939.3</v>
      </c>
      <c r="E205" s="55">
        <f t="shared" si="3"/>
        <v>100</v>
      </c>
      <c r="F205" s="15">
        <f t="shared" si="4"/>
        <v>0</v>
      </c>
    </row>
    <row r="206" spans="1:6" ht="112.5" x14ac:dyDescent="0.3">
      <c r="A206" s="18" t="s">
        <v>410</v>
      </c>
      <c r="B206" s="18" t="s">
        <v>411</v>
      </c>
      <c r="C206" s="43">
        <v>15618.2</v>
      </c>
      <c r="D206" s="43">
        <v>15618.2</v>
      </c>
      <c r="E206" s="55">
        <f t="shared" si="3"/>
        <v>100</v>
      </c>
      <c r="F206" s="15">
        <f t="shared" si="4"/>
        <v>0</v>
      </c>
    </row>
    <row r="207" spans="1:6" ht="262.5" x14ac:dyDescent="0.3">
      <c r="A207" s="18" t="s">
        <v>412</v>
      </c>
      <c r="B207" s="18" t="s">
        <v>413</v>
      </c>
      <c r="C207" s="43">
        <v>1266.2</v>
      </c>
      <c r="D207" s="43">
        <v>1266.2</v>
      </c>
      <c r="E207" s="55">
        <f t="shared" si="3"/>
        <v>100</v>
      </c>
      <c r="F207" s="15">
        <f t="shared" si="4"/>
        <v>0</v>
      </c>
    </row>
    <row r="208" spans="1:6" ht="93.75" x14ac:dyDescent="0.3">
      <c r="A208" s="18" t="s">
        <v>414</v>
      </c>
      <c r="B208" s="23" t="s">
        <v>415</v>
      </c>
      <c r="C208" s="46">
        <v>10017</v>
      </c>
      <c r="D208" s="46">
        <v>10017</v>
      </c>
      <c r="E208" s="55">
        <f t="shared" si="3"/>
        <v>100</v>
      </c>
      <c r="F208" s="15">
        <f t="shared" si="4"/>
        <v>0</v>
      </c>
    </row>
    <row r="209" spans="1:6" ht="112.5" x14ac:dyDescent="0.3">
      <c r="A209" s="35" t="s">
        <v>416</v>
      </c>
      <c r="B209" s="23" t="s">
        <v>417</v>
      </c>
      <c r="C209" s="46">
        <v>49682.400000000001</v>
      </c>
      <c r="D209" s="46">
        <f>49682.4+1938.7</f>
        <v>51621.1</v>
      </c>
      <c r="E209" s="55">
        <f t="shared" si="3"/>
        <v>103.90218668985393</v>
      </c>
      <c r="F209" s="15">
        <f t="shared" si="4"/>
        <v>1938.6999999999971</v>
      </c>
    </row>
    <row r="210" spans="1:6" ht="56.25" x14ac:dyDescent="0.3">
      <c r="A210" s="18" t="s">
        <v>418</v>
      </c>
      <c r="B210" s="26" t="s">
        <v>419</v>
      </c>
      <c r="C210" s="43">
        <v>100000</v>
      </c>
      <c r="D210" s="43">
        <f>100000+1100000</f>
        <v>1200000</v>
      </c>
      <c r="E210" s="55">
        <f t="shared" si="3"/>
        <v>1200</v>
      </c>
      <c r="F210" s="15">
        <f t="shared" si="4"/>
        <v>1100000</v>
      </c>
    </row>
    <row r="211" spans="1:6" ht="112.5" x14ac:dyDescent="0.3">
      <c r="A211" s="18" t="s">
        <v>420</v>
      </c>
      <c r="B211" s="18" t="s">
        <v>421</v>
      </c>
      <c r="C211" s="43">
        <v>190000</v>
      </c>
      <c r="D211" s="43">
        <v>190000</v>
      </c>
      <c r="E211" s="55">
        <f t="shared" si="3"/>
        <v>100</v>
      </c>
      <c r="F211" s="15">
        <f t="shared" si="4"/>
        <v>0</v>
      </c>
    </row>
    <row r="212" spans="1:6" ht="56.25" x14ac:dyDescent="0.3">
      <c r="A212" s="18" t="s">
        <v>422</v>
      </c>
      <c r="B212" s="18" t="s">
        <v>423</v>
      </c>
      <c r="C212" s="43">
        <v>10000</v>
      </c>
      <c r="D212" s="43">
        <v>10000</v>
      </c>
      <c r="E212" s="55">
        <f t="shared" si="3"/>
        <v>100</v>
      </c>
      <c r="F212" s="15">
        <f t="shared" si="4"/>
        <v>0</v>
      </c>
    </row>
    <row r="213" spans="1:6" ht="112.5" x14ac:dyDescent="0.3">
      <c r="A213" s="18" t="s">
        <v>424</v>
      </c>
      <c r="B213" s="18" t="s">
        <v>425</v>
      </c>
      <c r="C213" s="43">
        <v>52.8</v>
      </c>
      <c r="D213" s="43">
        <v>52.8</v>
      </c>
      <c r="E213" s="55">
        <f t="shared" si="3"/>
        <v>100</v>
      </c>
      <c r="F213" s="15">
        <f t="shared" si="4"/>
        <v>0</v>
      </c>
    </row>
    <row r="214" spans="1:6" ht="112.5" x14ac:dyDescent="0.3">
      <c r="A214" s="18" t="s">
        <v>426</v>
      </c>
      <c r="B214" s="18" t="s">
        <v>427</v>
      </c>
      <c r="C214" s="43">
        <v>442194.8</v>
      </c>
      <c r="D214" s="43">
        <f>442194.8+395901.2</f>
        <v>838096</v>
      </c>
      <c r="E214" s="55">
        <f t="shared" si="3"/>
        <v>189.530948803559</v>
      </c>
      <c r="F214" s="15">
        <f t="shared" si="4"/>
        <v>395901.2</v>
      </c>
    </row>
    <row r="215" spans="1:6" ht="75" x14ac:dyDescent="0.3">
      <c r="A215" s="18" t="s">
        <v>428</v>
      </c>
      <c r="B215" s="18" t="s">
        <v>429</v>
      </c>
      <c r="C215" s="43">
        <v>254856.5</v>
      </c>
      <c r="D215" s="43">
        <f>254856.5+729116.6</f>
        <v>983973.1</v>
      </c>
      <c r="E215" s="55">
        <f t="shared" si="3"/>
        <v>386.08907365517456</v>
      </c>
      <c r="F215" s="15">
        <f t="shared" si="4"/>
        <v>729116.6</v>
      </c>
    </row>
    <row r="216" spans="1:6" ht="56.25" x14ac:dyDescent="0.3">
      <c r="A216" s="14" t="s">
        <v>430</v>
      </c>
      <c r="B216" s="14" t="s">
        <v>3</v>
      </c>
      <c r="C216" s="42">
        <f>C217</f>
        <v>1119289</v>
      </c>
      <c r="D216" s="42">
        <f>D217</f>
        <v>1140739.6000000001</v>
      </c>
      <c r="E216" s="54">
        <f t="shared" si="3"/>
        <v>101.9164487455876</v>
      </c>
      <c r="F216" s="15">
        <f t="shared" si="4"/>
        <v>21450.600000000093</v>
      </c>
    </row>
    <row r="217" spans="1:6" ht="56.25" customHeight="1" x14ac:dyDescent="0.3">
      <c r="A217" s="14" t="s">
        <v>431</v>
      </c>
      <c r="B217" s="14" t="s">
        <v>432</v>
      </c>
      <c r="C217" s="42">
        <f>C218+C219</f>
        <v>1119289</v>
      </c>
      <c r="D217" s="42">
        <f>D218+D219</f>
        <v>1140739.6000000001</v>
      </c>
      <c r="E217" s="54">
        <f t="shared" si="3"/>
        <v>101.9164487455876</v>
      </c>
      <c r="F217" s="15">
        <f t="shared" si="4"/>
        <v>21450.600000000093</v>
      </c>
    </row>
    <row r="218" spans="1:6" ht="167.25" customHeight="1" x14ac:dyDescent="0.3">
      <c r="A218" s="18" t="s">
        <v>433</v>
      </c>
      <c r="B218" s="18" t="s">
        <v>434</v>
      </c>
      <c r="C218" s="43">
        <v>52405.9</v>
      </c>
      <c r="D218" s="43">
        <f>52405.9+103.2</f>
        <v>52509.1</v>
      </c>
      <c r="E218" s="55">
        <f t="shared" si="3"/>
        <v>100.19692439210088</v>
      </c>
      <c r="F218" s="15">
        <f t="shared" si="4"/>
        <v>103.19999999999709</v>
      </c>
    </row>
    <row r="219" spans="1:6" ht="56.25" x14ac:dyDescent="0.3">
      <c r="A219" s="18" t="s">
        <v>435</v>
      </c>
      <c r="B219" s="18" t="s">
        <v>436</v>
      </c>
      <c r="C219" s="43">
        <v>1066883.1000000001</v>
      </c>
      <c r="D219" s="43">
        <f>1066883.1+21347.4</f>
        <v>1088230.5</v>
      </c>
      <c r="E219" s="55">
        <f t="shared" si="3"/>
        <v>102.00091275229684</v>
      </c>
      <c r="F219" s="15">
        <f t="shared" si="4"/>
        <v>21347.399999999907</v>
      </c>
    </row>
    <row r="220" spans="1:6" ht="37.5" x14ac:dyDescent="0.3">
      <c r="A220" s="14" t="s">
        <v>437</v>
      </c>
      <c r="B220" s="14" t="s">
        <v>2</v>
      </c>
      <c r="C220" s="42">
        <f>C221+C222</f>
        <v>3533185.8000000003</v>
      </c>
      <c r="D220" s="42">
        <f>D221+D222</f>
        <v>3533185.7</v>
      </c>
      <c r="E220" s="54">
        <f t="shared" si="3"/>
        <v>99.999997169693145</v>
      </c>
      <c r="F220" s="15">
        <f t="shared" si="4"/>
        <v>-0.10000000009313226</v>
      </c>
    </row>
    <row r="221" spans="1:6" ht="56.25" x14ac:dyDescent="0.3">
      <c r="A221" s="18" t="s">
        <v>438</v>
      </c>
      <c r="B221" s="18" t="s">
        <v>439</v>
      </c>
      <c r="C221" s="43">
        <v>5572.6</v>
      </c>
      <c r="D221" s="43">
        <v>5572.5</v>
      </c>
      <c r="E221" s="55">
        <v>0</v>
      </c>
      <c r="F221" s="15">
        <f t="shared" si="4"/>
        <v>-0.1000000000003638</v>
      </c>
    </row>
    <row r="222" spans="1:6" ht="56.25" x14ac:dyDescent="0.3">
      <c r="A222" s="18" t="s">
        <v>440</v>
      </c>
      <c r="B222" s="18" t="s">
        <v>441</v>
      </c>
      <c r="C222" s="43">
        <v>3527613.2</v>
      </c>
      <c r="D222" s="47">
        <v>3527613.2</v>
      </c>
      <c r="E222" s="57">
        <f t="shared" si="3"/>
        <v>100</v>
      </c>
      <c r="F222" s="15">
        <f t="shared" si="4"/>
        <v>0</v>
      </c>
    </row>
    <row r="223" spans="1:6" ht="37.5" hidden="1" x14ac:dyDescent="0.3">
      <c r="A223" s="27" t="s">
        <v>442</v>
      </c>
      <c r="B223" s="27" t="s">
        <v>1</v>
      </c>
      <c r="C223" s="48">
        <v>0</v>
      </c>
      <c r="D223" s="48"/>
      <c r="E223" s="48">
        <v>0</v>
      </c>
      <c r="F223" s="15">
        <f t="shared" si="4"/>
        <v>0</v>
      </c>
    </row>
    <row r="224" spans="1:6" ht="37.5" hidden="1" x14ac:dyDescent="0.3">
      <c r="A224" s="28" t="s">
        <v>443</v>
      </c>
      <c r="B224" s="28" t="s">
        <v>444</v>
      </c>
      <c r="C224" s="49">
        <v>0</v>
      </c>
      <c r="D224" s="49"/>
      <c r="E224" s="49">
        <v>0</v>
      </c>
      <c r="F224" s="15">
        <f t="shared" si="4"/>
        <v>0</v>
      </c>
    </row>
    <row r="225" spans="1:6" ht="168.75" hidden="1" x14ac:dyDescent="0.3">
      <c r="A225" s="27" t="s">
        <v>445</v>
      </c>
      <c r="B225" s="27" t="s">
        <v>446</v>
      </c>
      <c r="C225" s="48">
        <v>0</v>
      </c>
      <c r="D225" s="48"/>
      <c r="E225" s="48">
        <v>0</v>
      </c>
      <c r="F225" s="15">
        <f t="shared" si="4"/>
        <v>0</v>
      </c>
    </row>
    <row r="226" spans="1:6" ht="131.25" hidden="1" x14ac:dyDescent="0.3">
      <c r="A226" s="28" t="s">
        <v>447</v>
      </c>
      <c r="B226" s="28" t="s">
        <v>448</v>
      </c>
      <c r="C226" s="49">
        <v>0</v>
      </c>
      <c r="D226" s="49"/>
      <c r="E226" s="49">
        <v>0</v>
      </c>
      <c r="F226" s="15">
        <f t="shared" si="4"/>
        <v>0</v>
      </c>
    </row>
    <row r="227" spans="1:6" ht="75" hidden="1" x14ac:dyDescent="0.3">
      <c r="A227" s="28" t="s">
        <v>449</v>
      </c>
      <c r="B227" s="28" t="s">
        <v>450</v>
      </c>
      <c r="C227" s="49">
        <v>0</v>
      </c>
      <c r="D227" s="49"/>
      <c r="E227" s="49">
        <v>0</v>
      </c>
      <c r="F227" s="15">
        <f t="shared" si="4"/>
        <v>0</v>
      </c>
    </row>
  </sheetData>
  <mergeCells count="2">
    <mergeCell ref="A1:E1"/>
    <mergeCell ref="D3:E3"/>
  </mergeCells>
  <pageMargins left="0.23622047244094491" right="0.23622047244094491" top="0" bottom="0"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ДОХОДЫ</vt:lpstr>
      <vt:lpstr>ДОХОДЫ!Заголовки_для_печати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ФИРСОВА ЛЮДМИЛА ВЛАДИМИРОВНА</dc:creator>
  <cp:lastModifiedBy>Швец Элина Александровна</cp:lastModifiedBy>
  <cp:lastPrinted>2020-10-28T05:19:40Z</cp:lastPrinted>
  <dcterms:created xsi:type="dcterms:W3CDTF">2017-08-31T14:26:51Z</dcterms:created>
  <dcterms:modified xsi:type="dcterms:W3CDTF">2020-10-29T05:01:49Z</dcterms:modified>
</cp:coreProperties>
</file>